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9270"/>
  </bookViews>
  <sheets>
    <sheet name="1.sz.mell." sheetId="1" r:id="rId1"/>
    <sheet name="2.sz.mell  " sheetId="2" r:id="rId2"/>
    <sheet name="3.sz.mell  " sheetId="3" r:id="rId3"/>
    <sheet name="4.sz.mell." sheetId="4" r:id="rId4"/>
    <sheet name="5.sz.mell." sheetId="5" r:id="rId5"/>
    <sheet name="6 sz. mell. " sheetId="6" r:id="rId6"/>
    <sheet name="7. sz. mell" sheetId="7" r:id="rId7"/>
    <sheet name="8. sz. mell." sheetId="8" r:id="rId8"/>
    <sheet name="9.sz.mell" sheetId="9" r:id="rId9"/>
    <sheet name="10.sz mell" sheetId="10" r:id="rId10"/>
    <sheet name="11.sz mell" sheetId="11" r:id="rId11"/>
    <sheet name="12.sz mell" sheetId="12" r:id="rId12"/>
  </sheets>
  <externalReferences>
    <externalReference r:id="rId13"/>
    <externalReference r:id="rId14"/>
    <externalReference r:id="rId15"/>
  </externalReferences>
  <definedNames>
    <definedName name="_xlnm.Print_Titles" localSheetId="6">'7. sz. mell'!$1:$6</definedName>
    <definedName name="_xlnm.Print_Titles" localSheetId="7">'8. sz. mell.'!$1:$6</definedName>
    <definedName name="_xlnm.Print_Area" localSheetId="0">'1.sz.mell.'!$A$1:$E$128</definedName>
    <definedName name="_xlnm.Print_Area" localSheetId="1">'2.sz.mell  '!$A$1:$J$32</definedName>
    <definedName name="_xlnm.Print_Area" localSheetId="4">'5.sz.mell.'!$A$1:$I$20</definedName>
    <definedName name="_xlnm.Print_Area" localSheetId="5">'6 sz. mell. '!$A$1:$N$78</definedName>
  </definedNames>
  <calcPr calcId="145621" fullCalcOnLoad="1"/>
</workbook>
</file>

<file path=xl/calcChain.xml><?xml version="1.0" encoding="utf-8"?>
<calcChain xmlns="http://schemas.openxmlformats.org/spreadsheetml/2006/main">
  <c r="B13" i="12" l="1"/>
  <c r="C11" i="12"/>
  <c r="C10" i="12"/>
  <c r="C7" i="12"/>
  <c r="C13" i="12" s="1"/>
  <c r="B7" i="12"/>
  <c r="E29" i="11"/>
  <c r="E25" i="11"/>
  <c r="E33" i="11" s="1"/>
  <c r="F24" i="11"/>
  <c r="D24" i="11"/>
  <c r="F21" i="11"/>
  <c r="D21" i="11"/>
  <c r="E18" i="11"/>
  <c r="F17" i="11"/>
  <c r="D17" i="11"/>
  <c r="E14" i="11"/>
  <c r="F12" i="11"/>
  <c r="F26" i="11" s="1"/>
  <c r="D12" i="11"/>
  <c r="D26" i="11" s="1"/>
  <c r="E10" i="11"/>
  <c r="E7" i="11"/>
  <c r="E21" i="11" s="1"/>
  <c r="I20" i="10"/>
  <c r="I19" i="10"/>
  <c r="I18" i="10"/>
  <c r="I15" i="10" s="1"/>
  <c r="I16" i="10"/>
  <c r="D16" i="10"/>
  <c r="H15" i="10"/>
  <c r="G15" i="10"/>
  <c r="F15" i="10"/>
  <c r="E15" i="10"/>
  <c r="D15" i="10"/>
  <c r="I14" i="10"/>
  <c r="H13" i="10"/>
  <c r="G13" i="10"/>
  <c r="G21" i="10" s="1"/>
  <c r="F13" i="10"/>
  <c r="E13" i="10"/>
  <c r="E21" i="10" s="1"/>
  <c r="D13" i="10"/>
  <c r="I12" i="10"/>
  <c r="H11" i="10"/>
  <c r="G11" i="10"/>
  <c r="F11" i="10"/>
  <c r="E11" i="10"/>
  <c r="I11" i="10" s="1"/>
  <c r="D11" i="10"/>
  <c r="I10" i="10"/>
  <c r="I9" i="10"/>
  <c r="H8" i="10"/>
  <c r="G8" i="10"/>
  <c r="F8" i="10"/>
  <c r="E8" i="10"/>
  <c r="I8" i="10" s="1"/>
  <c r="D8" i="10"/>
  <c r="I7" i="10"/>
  <c r="I6" i="10"/>
  <c r="H5" i="10"/>
  <c r="H21" i="10" s="1"/>
  <c r="G5" i="10"/>
  <c r="F5" i="10"/>
  <c r="F21" i="10" s="1"/>
  <c r="E5" i="10"/>
  <c r="I5" i="10" s="1"/>
  <c r="D5" i="10"/>
  <c r="D21" i="10" s="1"/>
  <c r="G25" i="9"/>
  <c r="F25" i="9"/>
  <c r="D25" i="9"/>
  <c r="C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6" i="9"/>
  <c r="E5" i="9"/>
  <c r="E25" i="9" s="1"/>
  <c r="E50" i="8"/>
  <c r="D50" i="8"/>
  <c r="C50" i="8"/>
  <c r="E44" i="8"/>
  <c r="E55" i="8" s="1"/>
  <c r="D44" i="8"/>
  <c r="D55" i="8" s="1"/>
  <c r="C44" i="8"/>
  <c r="C55" i="8" s="1"/>
  <c r="E36" i="8"/>
  <c r="D36" i="8"/>
  <c r="C36" i="8"/>
  <c r="E29" i="8"/>
  <c r="D29" i="8"/>
  <c r="C29" i="8"/>
  <c r="E25" i="8"/>
  <c r="D25" i="8"/>
  <c r="C25" i="8"/>
  <c r="E19" i="8"/>
  <c r="D19" i="8"/>
  <c r="C19" i="8"/>
  <c r="E8" i="8"/>
  <c r="E35" i="8" s="1"/>
  <c r="E40" i="8" s="1"/>
  <c r="D8" i="8"/>
  <c r="D35" i="8" s="1"/>
  <c r="D40" i="8" s="1"/>
  <c r="C8" i="8"/>
  <c r="C35" i="8" s="1"/>
  <c r="C40" i="8" s="1"/>
  <c r="E140" i="7"/>
  <c r="D140" i="7"/>
  <c r="C140" i="7"/>
  <c r="E134" i="7"/>
  <c r="D134" i="7"/>
  <c r="C134" i="7"/>
  <c r="E129" i="7"/>
  <c r="D129" i="7"/>
  <c r="C129" i="7"/>
  <c r="E125" i="7"/>
  <c r="E145" i="7" s="1"/>
  <c r="D125" i="7"/>
  <c r="D145" i="7" s="1"/>
  <c r="C125" i="7"/>
  <c r="C145" i="7" s="1"/>
  <c r="E121" i="7"/>
  <c r="D121" i="7"/>
  <c r="C121" i="7"/>
  <c r="E107" i="7"/>
  <c r="D107" i="7"/>
  <c r="C107" i="7"/>
  <c r="E91" i="7"/>
  <c r="E124" i="7" s="1"/>
  <c r="E146" i="7" s="1"/>
  <c r="D91" i="7"/>
  <c r="D124" i="7" s="1"/>
  <c r="D146" i="7" s="1"/>
  <c r="C91" i="7"/>
  <c r="C124" i="7" s="1"/>
  <c r="C146" i="7" s="1"/>
  <c r="E80" i="7"/>
  <c r="D80" i="7"/>
  <c r="C80" i="7"/>
  <c r="E76" i="7"/>
  <c r="D76" i="7"/>
  <c r="C76" i="7"/>
  <c r="E73" i="7"/>
  <c r="D73" i="7"/>
  <c r="C73" i="7"/>
  <c r="E68" i="7"/>
  <c r="D68" i="7"/>
  <c r="C68" i="7"/>
  <c r="E64" i="7"/>
  <c r="E86" i="7" s="1"/>
  <c r="D64" i="7"/>
  <c r="D86" i="7" s="1"/>
  <c r="C64" i="7"/>
  <c r="C86" i="7" s="1"/>
  <c r="E58" i="7"/>
  <c r="D58" i="7"/>
  <c r="C58" i="7"/>
  <c r="E53" i="7"/>
  <c r="D53" i="7"/>
  <c r="C53" i="7"/>
  <c r="E47" i="7"/>
  <c r="D47" i="7"/>
  <c r="C47" i="7"/>
  <c r="E36" i="7"/>
  <c r="D36" i="7"/>
  <c r="C36" i="7"/>
  <c r="E30" i="7"/>
  <c r="D30" i="7"/>
  <c r="D29" i="7" s="1"/>
  <c r="C30" i="7"/>
  <c r="E29" i="7"/>
  <c r="C29" i="7"/>
  <c r="E22" i="7"/>
  <c r="D22" i="7"/>
  <c r="C22" i="7"/>
  <c r="E15" i="7"/>
  <c r="D15" i="7"/>
  <c r="C15" i="7"/>
  <c r="E8" i="7"/>
  <c r="E63" i="7" s="1"/>
  <c r="E87" i="7" s="1"/>
  <c r="D8" i="7"/>
  <c r="C8" i="7"/>
  <c r="C63" i="7" s="1"/>
  <c r="C87" i="7" s="1"/>
  <c r="K50" i="6"/>
  <c r="J50" i="6"/>
  <c r="I50" i="6"/>
  <c r="H50" i="6"/>
  <c r="G50" i="6"/>
  <c r="F50" i="6"/>
  <c r="E50" i="6"/>
  <c r="D50" i="6"/>
  <c r="C50" i="6"/>
  <c r="B50" i="6"/>
  <c r="M49" i="6"/>
  <c r="L49" i="6"/>
  <c r="M48" i="6"/>
  <c r="L48" i="6"/>
  <c r="M47" i="6"/>
  <c r="L47" i="6"/>
  <c r="L46" i="6"/>
  <c r="M46" i="6" s="1"/>
  <c r="L45" i="6"/>
  <c r="M45" i="6" s="1"/>
  <c r="M44" i="6"/>
  <c r="L44" i="6"/>
  <c r="L50" i="6" s="1"/>
  <c r="K41" i="6"/>
  <c r="J41" i="6"/>
  <c r="I41" i="6"/>
  <c r="H41" i="6"/>
  <c r="G41" i="6"/>
  <c r="F41" i="6"/>
  <c r="E41" i="6"/>
  <c r="D41" i="6"/>
  <c r="C41" i="6"/>
  <c r="B41" i="6"/>
  <c r="M40" i="6"/>
  <c r="L40" i="6"/>
  <c r="M39" i="6"/>
  <c r="L39" i="6"/>
  <c r="M38" i="6"/>
  <c r="L38" i="6"/>
  <c r="M37" i="6"/>
  <c r="L37" i="6"/>
  <c r="M36" i="6"/>
  <c r="L36" i="6"/>
  <c r="M35" i="6"/>
  <c r="L35" i="6"/>
  <c r="M34" i="6"/>
  <c r="L34" i="6"/>
  <c r="L41" i="6" s="1"/>
  <c r="M32" i="6"/>
  <c r="K32" i="6"/>
  <c r="J32" i="6"/>
  <c r="G24" i="6"/>
  <c r="C24" i="6"/>
  <c r="L23" i="6"/>
  <c r="M23" i="6" s="1"/>
  <c r="L22" i="6"/>
  <c r="M22" i="6" s="1"/>
  <c r="M21" i="6"/>
  <c r="L21" i="6"/>
  <c r="L20" i="6"/>
  <c r="M20" i="6" s="1"/>
  <c r="K20" i="6"/>
  <c r="M19" i="6"/>
  <c r="K19" i="6"/>
  <c r="K24" i="6" s="1"/>
  <c r="E19" i="6"/>
  <c r="E24" i="6" s="1"/>
  <c r="M18" i="6"/>
  <c r="L18" i="6"/>
  <c r="L24" i="6" s="1"/>
  <c r="J15" i="6"/>
  <c r="J19" i="6" s="1"/>
  <c r="J24" i="6" s="1"/>
  <c r="I15" i="6"/>
  <c r="I19" i="6" s="1"/>
  <c r="I24" i="6" s="1"/>
  <c r="H15" i="6"/>
  <c r="H19" i="6" s="1"/>
  <c r="H24" i="6" s="1"/>
  <c r="G15" i="6"/>
  <c r="F15" i="6"/>
  <c r="F19" i="6" s="1"/>
  <c r="F24" i="6" s="1"/>
  <c r="E15" i="6"/>
  <c r="D15" i="6"/>
  <c r="D19" i="6" s="1"/>
  <c r="D24" i="6" s="1"/>
  <c r="C15" i="6"/>
  <c r="B15" i="6"/>
  <c r="B19" i="6" s="1"/>
  <c r="B24" i="6" s="1"/>
  <c r="M14" i="6"/>
  <c r="M13" i="6"/>
  <c r="L13" i="6"/>
  <c r="M12" i="6"/>
  <c r="L12" i="6"/>
  <c r="M11" i="6"/>
  <c r="L11" i="6"/>
  <c r="K10" i="6"/>
  <c r="L10" i="6" s="1"/>
  <c r="M10" i="6" s="1"/>
  <c r="L9" i="6"/>
  <c r="M9" i="6" s="1"/>
  <c r="L8" i="6"/>
  <c r="L15" i="6" s="1"/>
  <c r="K8" i="6"/>
  <c r="K15" i="6" s="1"/>
  <c r="M6" i="6"/>
  <c r="J6" i="6"/>
  <c r="H6" i="6"/>
  <c r="F6" i="6"/>
  <c r="K6" i="6" s="1"/>
  <c r="D6" i="6"/>
  <c r="G20" i="5"/>
  <c r="F20" i="5"/>
  <c r="E20" i="5"/>
  <c r="D20" i="5"/>
  <c r="B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20" i="5" s="1"/>
  <c r="H3" i="5"/>
  <c r="G3" i="5"/>
  <c r="E3" i="5"/>
  <c r="D3" i="5"/>
  <c r="D24" i="4"/>
  <c r="B24" i="4"/>
  <c r="H23" i="4"/>
  <c r="H22" i="4"/>
  <c r="H21" i="4"/>
  <c r="H20" i="4"/>
  <c r="H19" i="4"/>
  <c r="H18" i="4"/>
  <c r="H13" i="4"/>
  <c r="H12" i="4"/>
  <c r="H11" i="4"/>
  <c r="F11" i="4"/>
  <c r="F24" i="4" s="1"/>
  <c r="H9" i="4"/>
  <c r="E9" i="4"/>
  <c r="E8" i="4"/>
  <c r="E24" i="4" s="1"/>
  <c r="H7" i="4"/>
  <c r="H6" i="4"/>
  <c r="H5" i="4"/>
  <c r="H24" i="4" s="1"/>
  <c r="G5" i="4"/>
  <c r="G24" i="4" s="1"/>
  <c r="I33" i="3"/>
  <c r="H33" i="3"/>
  <c r="G33" i="3"/>
  <c r="E33" i="3"/>
  <c r="D33" i="3"/>
  <c r="C33" i="3"/>
  <c r="I30" i="3"/>
  <c r="H30" i="3"/>
  <c r="G30" i="3"/>
  <c r="E24" i="3"/>
  <c r="D24" i="3"/>
  <c r="C24" i="3"/>
  <c r="E18" i="3"/>
  <c r="E30" i="3" s="1"/>
  <c r="D18" i="3"/>
  <c r="D30" i="3" s="1"/>
  <c r="C18" i="3"/>
  <c r="C30" i="3" s="1"/>
  <c r="I17" i="3"/>
  <c r="I31" i="3" s="1"/>
  <c r="H17" i="3"/>
  <c r="H31" i="3" s="1"/>
  <c r="G17" i="3"/>
  <c r="G31" i="3" s="1"/>
  <c r="E17" i="3"/>
  <c r="I32" i="3" s="1"/>
  <c r="D17" i="3"/>
  <c r="H32" i="3" s="1"/>
  <c r="C17" i="3"/>
  <c r="G32" i="3" s="1"/>
  <c r="I4" i="3"/>
  <c r="H4" i="3"/>
  <c r="G4" i="3"/>
  <c r="E4" i="3"/>
  <c r="D4" i="3"/>
  <c r="C4" i="3"/>
  <c r="I27" i="2"/>
  <c r="H27" i="2"/>
  <c r="G27" i="2"/>
  <c r="E24" i="2"/>
  <c r="D24" i="2"/>
  <c r="C24" i="2"/>
  <c r="E19" i="2"/>
  <c r="E27" i="2" s="1"/>
  <c r="D19" i="2"/>
  <c r="D27" i="2" s="1"/>
  <c r="C19" i="2"/>
  <c r="C27" i="2" s="1"/>
  <c r="I18" i="2"/>
  <c r="I28" i="2" s="1"/>
  <c r="H18" i="2"/>
  <c r="H28" i="2" s="1"/>
  <c r="G18" i="2"/>
  <c r="G28" i="2" s="1"/>
  <c r="E18" i="2"/>
  <c r="I29" i="2" s="1"/>
  <c r="D18" i="2"/>
  <c r="H29" i="2" s="1"/>
  <c r="C18" i="2"/>
  <c r="G29" i="2" s="1"/>
  <c r="E4" i="2"/>
  <c r="I4" i="2" s="1"/>
  <c r="D4" i="2"/>
  <c r="H4" i="2" s="1"/>
  <c r="C4" i="2"/>
  <c r="G4" i="2" s="1"/>
  <c r="E122" i="1"/>
  <c r="C122" i="1"/>
  <c r="E115" i="1"/>
  <c r="D115" i="1"/>
  <c r="D122" i="1" s="1"/>
  <c r="C115" i="1"/>
  <c r="E111" i="1"/>
  <c r="D111" i="1"/>
  <c r="C111" i="1"/>
  <c r="E97" i="1"/>
  <c r="D97" i="1"/>
  <c r="C97" i="1"/>
  <c r="E81" i="1"/>
  <c r="E114" i="1" s="1"/>
  <c r="E123" i="1" s="1"/>
  <c r="D81" i="1"/>
  <c r="D114" i="1" s="1"/>
  <c r="D123" i="1" s="1"/>
  <c r="C81" i="1"/>
  <c r="C114" i="1" s="1"/>
  <c r="C123" i="1" s="1"/>
  <c r="C78" i="1"/>
  <c r="E67" i="1"/>
  <c r="D67" i="1"/>
  <c r="D73" i="1" s="1"/>
  <c r="D128" i="1" s="1"/>
  <c r="C67" i="1"/>
  <c r="E62" i="1"/>
  <c r="E73" i="1" s="1"/>
  <c r="E128" i="1" s="1"/>
  <c r="D62" i="1"/>
  <c r="C62" i="1"/>
  <c r="C73" i="1" s="1"/>
  <c r="C128" i="1" s="1"/>
  <c r="E56" i="1"/>
  <c r="D56" i="1"/>
  <c r="C56" i="1"/>
  <c r="E51" i="1"/>
  <c r="D51" i="1"/>
  <c r="C51" i="1"/>
  <c r="E45" i="1"/>
  <c r="D45" i="1"/>
  <c r="C45" i="1"/>
  <c r="E34" i="1"/>
  <c r="D34" i="1"/>
  <c r="C34" i="1"/>
  <c r="E28" i="1"/>
  <c r="D28" i="1"/>
  <c r="C28" i="1"/>
  <c r="E27" i="1"/>
  <c r="D27" i="1"/>
  <c r="C27" i="1"/>
  <c r="E20" i="1"/>
  <c r="D20" i="1"/>
  <c r="C20" i="1"/>
  <c r="E13" i="1"/>
  <c r="D13" i="1"/>
  <c r="C13" i="1"/>
  <c r="E6" i="1"/>
  <c r="E61" i="1" s="1"/>
  <c r="D6" i="1"/>
  <c r="D61" i="1" s="1"/>
  <c r="C6" i="1"/>
  <c r="C61" i="1" s="1"/>
  <c r="I21" i="10" l="1"/>
  <c r="I13" i="10"/>
  <c r="D63" i="7"/>
  <c r="D87" i="7" s="1"/>
  <c r="M15" i="6"/>
  <c r="M24" i="6"/>
  <c r="M41" i="6"/>
  <c r="M50" i="6"/>
  <c r="M8" i="6"/>
  <c r="D31" i="3"/>
  <c r="C31" i="3"/>
  <c r="E31" i="3"/>
  <c r="D28" i="2"/>
  <c r="E29" i="2"/>
  <c r="C28" i="2"/>
  <c r="E28" i="2"/>
  <c r="C29" i="2"/>
  <c r="C74" i="1"/>
  <c r="C127" i="1"/>
  <c r="E74" i="1"/>
  <c r="E127" i="1"/>
  <c r="D127" i="1"/>
  <c r="D74" i="1"/>
  <c r="I30" i="2" l="1"/>
  <c r="E30" i="2"/>
  <c r="G30" i="2"/>
  <c r="C30" i="2"/>
  <c r="D30" i="2"/>
  <c r="H30" i="2"/>
</calcChain>
</file>

<file path=xl/sharedStrings.xml><?xml version="1.0" encoding="utf-8"?>
<sst xmlns="http://schemas.openxmlformats.org/spreadsheetml/2006/main" count="1147" uniqueCount="529">
  <si>
    <t>B E V É T E L E K</t>
  </si>
  <si>
    <t>ezer forint</t>
  </si>
  <si>
    <t>Sor-
szám</t>
  </si>
  <si>
    <t>Bevételi jogcím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</si>
  <si>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</si>
  <si>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</si>
  <si>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</si>
  <si>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</si>
  <si>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</si>
  <si>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</si>
  <si>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</si>
  <si>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</si>
  <si>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</si>
  <si>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</si>
  <si>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</si>
  <si>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</si>
  <si>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</si>
  <si>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</si>
  <si>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</si>
  <si>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</si>
  <si>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</si>
  <si>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</si>
  <si>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</si>
  <si>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</si>
  <si>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</si>
  <si>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</si>
  <si>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</si>
  <si>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</si>
  <si>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</si>
  <si>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</si>
  <si>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</si>
  <si>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</si>
  <si>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</si>
  <si>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</si>
  <si>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</si>
  <si>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</si>
  <si>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</si>
  <si>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</si>
  <si>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 xml:space="preserve">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</si>
  <si>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</si>
  <si>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</si>
  <si>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</si>
  <si>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</si>
  <si>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</si>
  <si>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</si>
  <si>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</si>
  <si>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</si>
  <si>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</si>
  <si>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</si>
  <si>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</si>
  <si>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</si>
  <si>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</si>
  <si>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</si>
  <si>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</si>
  <si>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</si>
  <si>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</si>
  <si>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</si>
  <si>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</si>
  <si>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</si>
  <si>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</si>
  <si>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</si>
  <si>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</si>
  <si>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</si>
  <si>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</si>
  <si>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</si>
  <si>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</si>
  <si>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</si>
  <si>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</si>
  <si>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</si>
  <si>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</si>
  <si>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</si>
  <si>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</si>
  <si>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</si>
  <si>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</si>
  <si>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</si>
  <si>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</si>
  <si>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</si>
  <si>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,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</si>
  <si>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</si>
  <si>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</si>
  <si>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</si>
  <si>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</si>
  <si>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</si>
  <si>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</si>
  <si>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</si>
  <si>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</si>
  <si>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</si>
  <si>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</si>
  <si>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</si>
  <si>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</si>
  <si>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</si>
  <si>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</si>
  <si>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</si>
  <si>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</si>
  <si>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</si>
  <si>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</si>
  <si>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</si>
  <si>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</si>
  <si>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</si>
  <si>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</si>
  <si>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</si>
  <si>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</si>
  <si>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</si>
  <si>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</si>
  <si>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</si>
  <si>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</si>
  <si>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</si>
  <si>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</si>
  <si>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</si>
  <si>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</si>
  <si>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</si>
  <si>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</si>
  <si>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</si>
  <si>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</si>
  <si>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</si>
  <si>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</si>
  <si>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</si>
  <si>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</si>
  <si>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</si>
  <si>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</si>
  <si>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</si>
  <si>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</si>
  <si>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</si>
  <si>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</si>
  <si>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</si>
  <si>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</si>
  <si>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</si>
  <si>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</si>
  <si>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</si>
  <si>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</si>
  <si>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</si>
  <si>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</si>
  <si>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</si>
  <si>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</si>
  <si>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</si>
  <si>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</si>
  <si>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</si>
  <si>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</si>
  <si>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</si>
  <si>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</si>
  <si>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</si>
  <si>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</si>
  <si>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</si>
  <si>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 xml:space="preserve">Belföldi finanszírozás bevételei </t>
  </si>
  <si>
    <t xml:space="preserve">    14.</t>
  </si>
  <si>
    <t>Külföldi finanszírozás bevételei (14.1.+…14.4.)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</si>
  <si>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</si>
  <si>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</si>
  <si>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</si>
  <si>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</si>
  <si>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</si>
  <si>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</si>
  <si>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</si>
  <si>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</si>
  <si>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Ezer forintban</t>
  </si>
  <si>
    <t>Kiadási jogcím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</si>
  <si>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</si>
  <si>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</si>
  <si>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</si>
  <si>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</si>
  <si>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</si>
  <si>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</si>
  <si>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</si>
  <si>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</si>
  <si>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</si>
  <si>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</si>
  <si>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</si>
  <si>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</si>
  <si>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</si>
  <si>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Visszat.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</si>
  <si>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</si>
  <si>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</si>
  <si>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</si>
  <si>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</si>
  <si>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</si>
  <si>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Visszat.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</si>
  <si>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</si>
  <si>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</si>
  <si>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</si>
  <si>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</si>
  <si>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</si>
  <si>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</si>
  <si>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</si>
  <si>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</si>
  <si>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</si>
  <si>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</si>
  <si>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</si>
  <si>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</si>
  <si>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</si>
  <si>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</si>
  <si>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</si>
  <si>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</si>
  <si>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</si>
  <si>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</si>
  <si>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</si>
  <si>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</si>
  <si>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</si>
  <si>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</si>
  <si>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</si>
  <si>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</si>
  <si>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</si>
  <si>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</si>
  <si>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</si>
  <si>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</si>
  <si>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</si>
  <si>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</si>
  <si>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</si>
  <si>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</si>
  <si>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</si>
  <si>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</si>
  <si>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</si>
  <si>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>7.</t>
  </si>
  <si>
    <t>Belföldi finanszírozás kiadásai (7.1. + … + 7.4.)</t>
  </si>
  <si>
    <t>Külföldi finanszírozás kiadásai (6.1. + … + 6.4.)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</si>
  <si>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</si>
  <si>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</si>
  <si>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</si>
  <si>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</si>
  <si>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</si>
  <si>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</si>
  <si>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</si>
  <si>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Bevételek</t>
  </si>
  <si>
    <t>Kiadások</t>
  </si>
  <si>
    <t>Megnevezés</t>
  </si>
  <si>
    <t>F</t>
  </si>
  <si>
    <t>G</t>
  </si>
  <si>
    <t>H</t>
  </si>
  <si>
    <t>I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</si>
  <si>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</si>
  <si>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</si>
  <si>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</si>
  <si>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</si>
  <si>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</si>
  <si>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</si>
  <si>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célú átvett pénzeszközök</t>
  </si>
  <si>
    <t>5.-ből EU-s támogatás</t>
  </si>
  <si>
    <t>Tartalékok</t>
  </si>
  <si>
    <t>Kölcsönök megtérülése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</si>
  <si>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</si>
  <si>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</si>
  <si>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</si>
  <si>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</si>
  <si>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</si>
  <si>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</si>
  <si>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</si>
  <si>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</si>
  <si>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</si>
  <si>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</si>
  <si>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</si>
  <si>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</si>
  <si>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</si>
  <si>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</si>
  <si>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</si>
  <si>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</si>
  <si>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</si>
  <si>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</si>
  <si>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</si>
  <si>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</si>
  <si>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</si>
  <si>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</si>
  <si>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</si>
  <si>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</si>
  <si>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</si>
  <si>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</si>
  <si>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</si>
  <si>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</si>
  <si>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</si>
  <si>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</si>
  <si>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</si>
  <si>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</si>
  <si>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</si>
  <si>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</si>
  <si>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</si>
  <si>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</si>
  <si>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</si>
  <si>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</si>
  <si>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</si>
  <si>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</si>
  <si>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</si>
  <si>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</si>
  <si>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</si>
  <si>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</si>
  <si>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</si>
  <si>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</si>
  <si>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</si>
  <si>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</si>
  <si>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</si>
  <si>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</si>
  <si>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</si>
  <si>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</si>
  <si>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</si>
  <si>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</si>
  <si>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</si>
  <si>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</si>
  <si>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</si>
  <si>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</si>
  <si>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</si>
  <si>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</si>
  <si>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</si>
  <si>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</si>
  <si>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</si>
  <si>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</si>
  <si>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</si>
  <si>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</si>
  <si>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 (13.+...+24.)</t>
  </si>
  <si>
    <t>26.</t>
  </si>
  <si>
    <t>BEVÉTEL ÖSSZESEN (12+25)</t>
  </si>
  <si>
    <t>KIADÁSOK ÖSSZESEN (12+25)</t>
  </si>
  <si>
    <t>27.</t>
  </si>
  <si>
    <t>28.</t>
  </si>
  <si>
    <t>Beruházási (felhalmozási) kiadások teljesítése beruházásonként</t>
  </si>
  <si>
    <t>Beruházás  megnevezése</t>
  </si>
  <si>
    <t>Teljes költség</t>
  </si>
  <si>
    <t>Kivitelezés kezdési és befejezési éve</t>
  </si>
  <si>
    <t>Felhasználás 2013.XII.31-ig</t>
  </si>
  <si>
    <t>2014.évi eredeti előirányzat</t>
  </si>
  <si>
    <t>2014.évi módosított előirányzat</t>
  </si>
  <si>
    <t>Felhasználás 2014.XII.31-ig</t>
  </si>
  <si>
    <t>Összes teljesítés</t>
  </si>
  <si>
    <t>H=(D+G)</t>
  </si>
  <si>
    <t>belvíz éáop-5.1.2</t>
  </si>
  <si>
    <t>2014-2015</t>
  </si>
  <si>
    <t>Petőfi utca inagatlan vásárlás</t>
  </si>
  <si>
    <t>kisértékű számítástechnikai eszköz</t>
  </si>
  <si>
    <t>orvosi rendelő számítástechnikai eszközök</t>
  </si>
  <si>
    <t>orvosi rendelő egyéb eszközök</t>
  </si>
  <si>
    <t>hivatal kisértékű  eszk.</t>
  </si>
  <si>
    <t xml:space="preserve">   Óvoda kisértékű</t>
  </si>
  <si>
    <t>Közmunka tároló épület építése</t>
  </si>
  <si>
    <t>közmunka eszköz beszerzés</t>
  </si>
  <si>
    <t>Hajdúsági hull. Gazd. Ingatlan vás</t>
  </si>
  <si>
    <t>ÖSSZESEN:</t>
  </si>
  <si>
    <t>Felújítási kiadások teljesítése felújításonként</t>
  </si>
  <si>
    <t>Felújítás  megnevezése</t>
  </si>
  <si>
    <t>2014.évi módosított ei.</t>
  </si>
  <si>
    <t xml:space="preserve"> Orvosi rendelő felújítása ÉAOP pályázat</t>
  </si>
  <si>
    <r>
      <t>EU-s projekt neve, azonosítója:</t>
    </r>
    <r>
      <rPr>
        <sz val="12"/>
        <rFont val="Times New Roman"/>
        <family val="1"/>
        <charset val="238"/>
      </rPr>
      <t>*</t>
    </r>
  </si>
  <si>
    <t>Éáop-5.1.2/D2-11-2011-0026 Tiszagyulaháza Újtikos belterületi vízrendezési II ütem</t>
  </si>
  <si>
    <t>ezer foeint</t>
  </si>
  <si>
    <t>Források</t>
  </si>
  <si>
    <t>Támogatási szerződés szerinti bevételek, kiadások</t>
  </si>
  <si>
    <t>Eredeti</t>
  </si>
  <si>
    <t>Módosított</t>
  </si>
  <si>
    <t>Évenkénti üteme</t>
  </si>
  <si>
    <t>Összes bevétel,
kiadás</t>
  </si>
  <si>
    <t>Összesen</t>
  </si>
  <si>
    <t>J</t>
  </si>
  <si>
    <t>K</t>
  </si>
  <si>
    <t>L=(J+K)</t>
  </si>
  <si>
    <t>M=(L/C)</t>
  </si>
  <si>
    <t>Saját erő</t>
  </si>
  <si>
    <t>- saját erőből központi támogatás</t>
  </si>
  <si>
    <t>EU-s forrás</t>
  </si>
  <si>
    <t>Társfinanszírozás</t>
  </si>
  <si>
    <t>Hitel</t>
  </si>
  <si>
    <t>Egyéb forrás (visszaigényelt ÁFA)</t>
  </si>
  <si>
    <t>Források összesen:</t>
  </si>
  <si>
    <t>Kiadások, költségek</t>
  </si>
  <si>
    <t>egyéb működési kiadás</t>
  </si>
  <si>
    <t>Beruházások, beszerzések</t>
  </si>
  <si>
    <t>Szolgáltatások igénybe vétele</t>
  </si>
  <si>
    <t>Adminisztratív költségek</t>
  </si>
  <si>
    <t>fordított áfa</t>
  </si>
  <si>
    <t>Egyéb felalmozási kiadás</t>
  </si>
  <si>
    <t>Kiadások összesen:</t>
  </si>
  <si>
    <t>* Amennyiben több projekt megvalósítása történi egy időben akkor azokat külön-külön, projektenként be kell mutatni!</t>
  </si>
  <si>
    <t>ÉAOP-4.1.2/A-12-2013-0054Egészségügyi alapellátás fejlesztése Tiszaygulaházán</t>
  </si>
  <si>
    <t xml:space="preserve"> Ezer forintban !</t>
  </si>
  <si>
    <t>2014. előtt</t>
  </si>
  <si>
    <t>2014 évben</t>
  </si>
  <si>
    <t>2014. után</t>
  </si>
  <si>
    <t>Egyéb forrás</t>
  </si>
  <si>
    <t>Személyi jellegű</t>
  </si>
  <si>
    <t>Önkormányzat</t>
  </si>
  <si>
    <t>Feladat
megnevezése</t>
  </si>
  <si>
    <t>Összes bevétel, kiadás</t>
  </si>
  <si>
    <t>Száma</t>
  </si>
  <si>
    <t>Előirányzat-csoport, kiemelt előirányzat megnevezése</t>
  </si>
  <si>
    <t>Felhalm. célú visszatérítendő tám., kölcsönök visszatér. ÁH-n kívülről</t>
  </si>
  <si>
    <t xml:space="preserve"> 10.</t>
  </si>
  <si>
    <t xml:space="preserve">    Rövid lejáratú  hitelek, kölcsönök felvétele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</si>
  <si>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</si>
  <si>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</si>
  <si>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</si>
  <si>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</si>
  <si>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</si>
  <si>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</si>
  <si>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</si>
  <si>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</si>
  <si>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</si>
  <si>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</si>
  <si>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</si>
  <si>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</si>
  <si>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</si>
  <si>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</si>
  <si>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</si>
  <si>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</si>
  <si>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</si>
  <si>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</si>
  <si>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</si>
  <si>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</si>
  <si>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</si>
  <si>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</si>
  <si>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</si>
  <si>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>BEVÉTELEK ÖSSZESEN: (9+16)</t>
  </si>
  <si>
    <t xml:space="preserve">   - Visszatérítendő támogatások, kölcsönök törlesztése ÁH-n belülre</t>
  </si>
  <si>
    <t xml:space="preserve">   - Visszatérítendő támogatások, kölcsönök nyújtása ÁH-n kívülre</t>
  </si>
  <si>
    <t>Hitel-, kölcsöntörlesztés államháztartáson kívülre (5.1.+…+5.3.)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</si>
  <si>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</si>
  <si>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</si>
  <si>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</si>
  <si>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</si>
  <si>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+ 7.5.)</t>
  </si>
  <si>
    <t>Államháztartáson belüli megelőlegezések folyósítása</t>
  </si>
  <si>
    <t>Államháztartáson belüli megelőlegezések visszafizetése</t>
  </si>
  <si>
    <t>Irányító szervi támogatás folyósítása (intézményfinanszírozás)</t>
  </si>
  <si>
    <t xml:space="preserve"> Pénzeszközök betétként elhelyezése </t>
  </si>
  <si>
    <t>7.5.</t>
  </si>
  <si>
    <t xml:space="preserve"> Pénzügyi lízing kiadásai</t>
  </si>
  <si>
    <t>Külföldi finanszírozás kiadásai (8.1. + … + 8.4.)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</si>
  <si>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</si>
  <si>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</si>
  <si>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</si>
  <si>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</si>
  <si>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Éves engedélyezett létszám előirányzat (fő)</t>
  </si>
  <si>
    <t>Közfoglalkoztatottak létszáma (fő)</t>
  </si>
  <si>
    <t>Költségvetési szerv megnevezése</t>
  </si>
  <si>
    <t>Tiszagyulaháza Aprajafalva Óvoda</t>
  </si>
  <si>
    <t>Feladat 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</si>
  <si>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</si>
  <si>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</si>
  <si>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</si>
  <si>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</si>
  <si>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</si>
  <si>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</si>
  <si>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- 2.3.-ból EU-s támogatás</t>
  </si>
  <si>
    <t>Felhalmozási célú támogatások államháztartáson belülről (4.1.+4.2.)</t>
  </si>
  <si>
    <t>Egyéb felhalmozási célú támogatások bevételei államháztartáson belülről</t>
  </si>
  <si>
    <t>- 4.2.-ből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</si>
  <si>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</si>
  <si>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</si>
  <si>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</si>
  <si>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</si>
  <si>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</si>
  <si>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</si>
  <si>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</si>
  <si>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</si>
  <si>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</si>
  <si>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</si>
  <si>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</si>
  <si>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</si>
  <si>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</si>
  <si>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- 2.3.-ból EU-s forrásból tám. megvalósuló programok, projektek kiadásai</t>
  </si>
  <si>
    <t>KIADÁSOK ÖSSZESEN: (1.+2.)</t>
  </si>
  <si>
    <t>Sor-szám</t>
  </si>
  <si>
    <t>Költségvetési szerv neve</t>
  </si>
  <si>
    <t>Költségvetési maradvány összege</t>
  </si>
  <si>
    <t>Elvonás
(-)</t>
  </si>
  <si>
    <t>Intézményt megillető maradvány</t>
  </si>
  <si>
    <t>Jóváhagyott</t>
  </si>
  <si>
    <t>Jóváhagyott-ból működési</t>
  </si>
  <si>
    <t>Jóváhagyott-ból felhalmozási</t>
  </si>
  <si>
    <r>
      <t>E=(C</t>
    </r>
    <r>
      <rPr>
        <b/>
        <sz val="8"/>
        <rFont val="Arial"/>
        <family val="2"/>
        <charset val="238"/>
      </rPr>
      <t>-D</t>
    </r>
    <r>
      <rPr>
        <b/>
        <sz val="8"/>
        <rFont val="Times New Roman CE"/>
        <family val="1"/>
        <charset val="238"/>
      </rPr>
      <t>)</t>
    </r>
  </si>
  <si>
    <t>Tiszagyulaháza Község Önkormányzata</t>
  </si>
  <si>
    <t>Tiszagyulaházi Aprajaflva Óvoda</t>
  </si>
  <si>
    <t>Összesen: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</si>
  <si>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</si>
  <si>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</si>
  <si>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</si>
  <si>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</si>
  <si>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</si>
  <si>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 xml:space="preserve">B </t>
  </si>
  <si>
    <t>I=(E+…+H)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</si>
  <si>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</si>
  <si>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</si>
  <si>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</si>
  <si>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</si>
  <si>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</si>
  <si>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</si>
  <si>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Dologi kiadások</t>
  </si>
  <si>
    <t>beruházási kiadások</t>
  </si>
  <si>
    <t>Helyi adó túlfizetés</t>
  </si>
  <si>
    <t>Decemberi nettó finanszírozás</t>
  </si>
  <si>
    <t>Gépjárműadó 60 %</t>
  </si>
  <si>
    <t>Összesen (1+4+7+9+11)</t>
  </si>
  <si>
    <t>Sorszám</t>
  </si>
  <si>
    <t>Bruttó érték</t>
  </si>
  <si>
    <t>Könyv szerinti érték</t>
  </si>
  <si>
    <t>Becsült érték</t>
  </si>
  <si>
    <t>A.</t>
  </si>
  <si>
    <t>A/II Tárgyi eszközk</t>
  </si>
  <si>
    <t>A/III Befektett pénzügyi eszközök</t>
  </si>
  <si>
    <t>A/IV Koncesszióba, vagyonkezelésbe qadott eszközök</t>
  </si>
  <si>
    <t>A) NEMZETI VAGYONBA TARTOZÓ BEFEKTETETT ESZKÖZÖK 
     (01+02+03+04)</t>
  </si>
  <si>
    <t>B/1 készletek</t>
  </si>
  <si>
    <t>B/II Értékpapírok</t>
  </si>
  <si>
    <t>B) NEMZETI VAGYONBA TARTOZÓ FORGÓESZKÖZÖK (06+07)</t>
  </si>
  <si>
    <t>C/I Hosszú lejáratú betétek</t>
  </si>
  <si>
    <t>C/II pénztárak csekkek</t>
  </si>
  <si>
    <t>C/III Forintszámlák</t>
  </si>
  <si>
    <t>C) PÉNZESZKÖZÖK (09+10+11)</t>
  </si>
  <si>
    <t>D/I Költségvetési évben esedékes követelés</t>
  </si>
  <si>
    <t>D/II Költségvetési évet követően esedékes követelés</t>
  </si>
  <si>
    <t xml:space="preserve">D/III Követelés jellegű elszámolások </t>
  </si>
  <si>
    <t>D) KÖVETELÉSEK (13+14+15)</t>
  </si>
  <si>
    <t xml:space="preserve">E) EGYÉB SAJÁTOS ESZKÖZOLDALI ELSZÁMOLÁSOK </t>
  </si>
  <si>
    <t>F) AKTÍV IDŐBELI ELHATÁROLÁSOK</t>
  </si>
  <si>
    <t>ESZKÖZÖK ÖSSZESEN  (05+08+12+16+17+18)</t>
  </si>
  <si>
    <t>Nemzeti vagyon és egyéb eszközök induláskori értéke</t>
  </si>
  <si>
    <t>G/IV Felhalmozott eredmény</t>
  </si>
  <si>
    <t>G/V Mérleg szerinti eredmény</t>
  </si>
  <si>
    <t>G) SAJÁT TŐKE (20+21+22)</t>
  </si>
  <si>
    <t xml:space="preserve">H/I Költségvetési évben esedékes kötelezettségek </t>
  </si>
  <si>
    <t>H/II Költségvetési évet követően esedékes kötelezettségek</t>
  </si>
  <si>
    <t>H/III Kötelezettség jellegű sajátos elszámolások</t>
  </si>
  <si>
    <t>H) KÖTELEZETTSÉGEK</t>
  </si>
  <si>
    <t>I)EGYÉB SAJÁTOS FORRÁSOLDALI ELSZÁMOLÁSOK</t>
  </si>
  <si>
    <t>J) KINCSTÁRI SZÁMLAVEZETÉSSEL KAPCSOLATOS ELSZÁMOLÁSOK</t>
  </si>
  <si>
    <t>29.</t>
  </si>
  <si>
    <t>K) PASSZÍV IDŐBELI ELHATÁSOLÁSOK</t>
  </si>
  <si>
    <t>30.</t>
  </si>
  <si>
    <t>FORRÁSOK ÖSSZESEN (23+27+28+29+30)</t>
  </si>
  <si>
    <t>Tiszagyulaháza Község 2014. évi pénzeszköz változásának levezetése</t>
  </si>
  <si>
    <t xml:space="preserve">Összeg  </t>
  </si>
  <si>
    <r>
      <t xml:space="preserve"> </t>
    </r>
    <r>
      <rPr>
        <sz val="10"/>
        <rFont val="Times New Roman CE"/>
        <family val="1"/>
        <charset val="238"/>
      </rPr>
      <t>Bankszámlák egyenlege</t>
    </r>
  </si>
  <si>
    <r>
      <t xml:space="preserve"> </t>
    </r>
    <r>
      <rPr>
        <sz val="10"/>
        <rFont val="Times New Roman CE"/>
        <family val="1"/>
        <charset val="238"/>
      </rPr>
      <t>Pénztárak és betétkönyvek egyenlege</t>
    </r>
  </si>
  <si>
    <t>Bevételek   ( + )</t>
  </si>
  <si>
    <t>Kiadások    ( - )</t>
  </si>
  <si>
    <t>Egyéb sajátos eszközoldali elszámolások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</si>
</sst>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F_t_-;\-* #,##0.00\ _F_t_-;_-* &quot;-&quot;??\ _F_t_-;_-@_-"/>
    <numFmt numFmtId="164" formatCode="#,###"/>
    <numFmt numFmtId="165" formatCode="#,##0.0"/>
    <numFmt numFmtId="166" formatCode="00"/>
    <numFmt numFmtId="167" formatCode="#,###__;\-#,###__"/>
    <numFmt numFmtId="168" formatCode="#,###__"/>
  </numFmts>
  <fonts count="44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9"/>
      <name val="Times New Roman CE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"/>
      <family val="1"/>
      <charset val="238"/>
    </font>
    <font>
      <b/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i/>
      <sz val="8"/>
      <name val="Times New Roman CE"/>
      <charset val="238"/>
    </font>
    <font>
      <i/>
      <sz val="10"/>
      <name val="Times New Roman CE"/>
      <charset val="238"/>
    </font>
    <font>
      <b/>
      <i/>
      <sz val="10"/>
      <name val="Times New Roman CE"/>
      <charset val="238"/>
    </font>
    <font>
      <b/>
      <sz val="10"/>
      <name val="Times New Roman CE"/>
      <charset val="238"/>
    </font>
    <font>
      <b/>
      <i/>
      <sz val="8"/>
      <name val="Times New Roman CE"/>
      <charset val="238"/>
    </font>
    <font>
      <sz val="12"/>
      <name val="Times New Roman"/>
      <family val="1"/>
      <charset val="238"/>
    </font>
    <font>
      <i/>
      <sz val="11"/>
      <name val="Times New Roman CE"/>
      <family val="1"/>
      <charset val="238"/>
    </font>
    <font>
      <b/>
      <i/>
      <sz val="8"/>
      <name val="Times New Roman"/>
      <family val="1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0"/>
      <name val="Times New Roman CE"/>
      <family val="1"/>
      <charset val="238"/>
    </font>
    <font>
      <sz val="11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8"/>
      <name val="Arial"/>
      <family val="2"/>
      <charset val="238"/>
    </font>
    <font>
      <b/>
      <sz val="11"/>
      <name val="Times New Roman CE"/>
      <charset val="238"/>
    </font>
    <font>
      <sz val="12"/>
      <color indexed="10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8"/>
      <name val="Times New Roman"/>
      <family val="1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8"/>
      <name val="Times New Roman CE"/>
      <family val="1"/>
      <charset val="238"/>
    </font>
    <font>
      <sz val="10"/>
      <name val="Wingdings"/>
      <charset val="2"/>
    </font>
    <font>
      <sz val="9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7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4" fillId="0" borderId="0"/>
  </cellStyleXfs>
  <cellXfs count="571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</xf>
    <xf numFmtId="0" fontId="1" fillId="0" borderId="0" xfId="1" applyFont="1" applyFill="1" applyProtection="1"/>
    <xf numFmtId="164" fontId="3" fillId="0" borderId="1" xfId="1" applyNumberFormat="1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right"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164" fontId="7" fillId="0" borderId="3" xfId="1" applyNumberFormat="1" applyFont="1" applyFill="1" applyBorder="1" applyAlignment="1" applyProtection="1">
      <alignment horizontal="center" vertical="center"/>
    </xf>
    <xf numFmtId="164" fontId="7" fillId="0" borderId="4" xfId="1" applyNumberFormat="1" applyFont="1" applyFill="1" applyBorder="1" applyAlignment="1" applyProtection="1">
      <alignment horizontal="center" vertical="center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6" xfId="1" applyFont="1" applyFill="1" applyBorder="1" applyAlignment="1" applyProtection="1">
      <alignment horizontal="center" vertical="center" wrapText="1"/>
    </xf>
    <xf numFmtId="0" fontId="6" fillId="0" borderId="6" xfId="1" applyFont="1" applyFill="1" applyBorder="1" applyAlignment="1" applyProtection="1">
      <alignment horizontal="center" vertical="center" wrapText="1"/>
    </xf>
    <xf numFmtId="0" fontId="6" fillId="0" borderId="7" xfId="1" applyFont="1" applyFill="1" applyBorder="1" applyAlignment="1" applyProtection="1">
      <alignment horizontal="center" vertical="center" wrapText="1"/>
    </xf>
    <xf numFmtId="0" fontId="4" fillId="0" borderId="0" xfId="1" applyFont="1" applyFill="1" applyProtection="1"/>
    <xf numFmtId="0" fontId="8" fillId="0" borderId="8" xfId="1" applyFont="1" applyFill="1" applyBorder="1" applyAlignment="1" applyProtection="1">
      <alignment horizontal="center" vertical="center" wrapText="1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 wrapText="1"/>
    </xf>
    <xf numFmtId="0" fontId="9" fillId="0" borderId="0" xfId="1" applyFont="1" applyFill="1" applyProtection="1"/>
    <xf numFmtId="0" fontId="8" fillId="0" borderId="8" xfId="1" applyFont="1" applyFill="1" applyBorder="1" applyAlignment="1" applyProtection="1">
      <alignment horizontal="left" vertical="center" wrapText="1" indent="1"/>
    </xf>
    <xf numFmtId="0" fontId="8" fillId="0" borderId="9" xfId="1" applyFont="1" applyFill="1" applyBorder="1" applyAlignment="1" applyProtection="1">
      <alignment horizontal="left" vertical="center" wrapText="1" indent="1"/>
    </xf>
    <xf numFmtId="164" fontId="8" fillId="0" borderId="9" xfId="1" applyNumberFormat="1" applyFont="1" applyFill="1" applyBorder="1" applyAlignment="1" applyProtection="1">
      <alignment horizontal="right" vertical="center" wrapText="1" indent="1"/>
    </xf>
    <xf numFmtId="164" fontId="8" fillId="0" borderId="10" xfId="1" applyNumberFormat="1" applyFont="1" applyFill="1" applyBorder="1" applyAlignment="1" applyProtection="1">
      <alignment horizontal="right" vertical="center" wrapText="1" indent="1"/>
    </xf>
    <xf numFmtId="0" fontId="10" fillId="0" borderId="0" xfId="1" applyFont="1" applyFill="1" applyProtection="1"/>
    <xf numFmtId="49" fontId="9" fillId="0" borderId="11" xfId="1" applyNumberFormat="1" applyFont="1" applyFill="1" applyBorder="1" applyAlignment="1" applyProtection="1">
      <alignment horizontal="left" vertical="center" wrapText="1" indent="1"/>
    </xf>
    <xf numFmtId="0" fontId="11" fillId="0" borderId="12" xfId="0" applyFont="1" applyBorder="1" applyAlignment="1" applyProtection="1">
      <alignment horizontal="left" wrapText="1" indent="1"/>
    </xf>
    <xf numFmtId="164" fontId="9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49" fontId="9" fillId="0" borderId="14" xfId="1" applyNumberFormat="1" applyFont="1" applyFill="1" applyBorder="1" applyAlignment="1" applyProtection="1">
      <alignment horizontal="left" vertical="center" wrapText="1" indent="1"/>
    </xf>
    <xf numFmtId="0" fontId="11" fillId="0" borderId="15" xfId="0" applyFont="1" applyBorder="1" applyAlignment="1" applyProtection="1">
      <alignment horizontal="left" wrapText="1" indent="1"/>
    </xf>
    <xf numFmtId="164" fontId="9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49" fontId="9" fillId="0" borderId="17" xfId="1" applyNumberFormat="1" applyFont="1" applyFill="1" applyBorder="1" applyAlignment="1" applyProtection="1">
      <alignment horizontal="left" vertical="center" wrapText="1" indent="1"/>
    </xf>
    <xf numFmtId="0" fontId="11" fillId="0" borderId="18" xfId="0" applyFont="1" applyBorder="1" applyAlignment="1" applyProtection="1">
      <alignment horizontal="left" wrapText="1" indent="1"/>
    </xf>
    <xf numFmtId="164" fontId="9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9" xfId="0" applyFont="1" applyBorder="1" applyAlignment="1" applyProtection="1">
      <alignment horizontal="left" vertical="center" wrapText="1" indent="1"/>
    </xf>
    <xf numFmtId="0" fontId="11" fillId="0" borderId="18" xfId="0" applyFont="1" applyBorder="1" applyAlignment="1" applyProtection="1">
      <alignment horizontal="left" vertical="center" wrapText="1" indent="1"/>
    </xf>
    <xf numFmtId="164" fontId="13" fillId="0" borderId="9" xfId="1" applyNumberFormat="1" applyFont="1" applyFill="1" applyBorder="1" applyAlignment="1" applyProtection="1">
      <alignment horizontal="right" vertical="center" wrapText="1" indent="1"/>
    </xf>
    <xf numFmtId="164" fontId="13" fillId="0" borderId="10" xfId="1" applyNumberFormat="1" applyFont="1" applyFill="1" applyBorder="1" applyAlignment="1" applyProtection="1">
      <alignment horizontal="right" vertical="center" wrapText="1" indent="1"/>
    </xf>
    <xf numFmtId="164" fontId="9" fillId="0" borderId="12" xfId="1" applyNumberFormat="1" applyFont="1" applyFill="1" applyBorder="1" applyAlignment="1" applyProtection="1">
      <alignment horizontal="right" vertical="center" wrapText="1" indent="1"/>
    </xf>
    <xf numFmtId="164" fontId="9" fillId="0" borderId="13" xfId="1" applyNumberFormat="1" applyFont="1" applyFill="1" applyBorder="1" applyAlignment="1" applyProtection="1">
      <alignment horizontal="right" vertical="center" wrapText="1" indent="1"/>
    </xf>
    <xf numFmtId="164" fontId="14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8" xfId="0" applyFont="1" applyBorder="1" applyAlignment="1" applyProtection="1">
      <alignment vertical="center" wrapText="1"/>
    </xf>
    <xf numFmtId="0" fontId="11" fillId="0" borderId="18" xfId="0" applyFont="1" applyBorder="1" applyAlignment="1" applyProtection="1">
      <alignment vertical="center" wrapText="1"/>
    </xf>
    <xf numFmtId="164" fontId="8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9" xfId="0" applyFont="1" applyBorder="1" applyAlignment="1" applyProtection="1">
      <alignment vertical="center" wrapText="1"/>
    </xf>
    <xf numFmtId="0" fontId="12" fillId="0" borderId="20" xfId="0" applyFont="1" applyBorder="1" applyAlignment="1" applyProtection="1">
      <alignment vertical="center" wrapText="1"/>
    </xf>
    <xf numFmtId="0" fontId="12" fillId="0" borderId="21" xfId="0" applyFont="1" applyBorder="1" applyAlignment="1" applyProtection="1">
      <alignment vertical="center" wrapText="1"/>
    </xf>
    <xf numFmtId="0" fontId="15" fillId="0" borderId="0" xfId="0" applyFont="1" applyBorder="1" applyAlignment="1" applyProtection="1">
      <alignment horizontal="left" vertical="center" wrapText="1" indent="1"/>
    </xf>
    <xf numFmtId="164" fontId="7" fillId="0" borderId="0" xfId="1" applyNumberFormat="1" applyFont="1" applyFill="1" applyBorder="1" applyAlignment="1" applyProtection="1">
      <alignment horizontal="right" vertical="center" wrapText="1" indent="1"/>
    </xf>
    <xf numFmtId="164" fontId="3" fillId="0" borderId="1" xfId="1" applyNumberFormat="1" applyFont="1" applyFill="1" applyBorder="1" applyAlignment="1" applyProtection="1"/>
    <xf numFmtId="0" fontId="5" fillId="0" borderId="1" xfId="0" applyFont="1" applyFill="1" applyBorder="1" applyAlignment="1" applyProtection="1">
      <alignment horizontal="right"/>
    </xf>
    <xf numFmtId="0" fontId="4" fillId="0" borderId="0" xfId="1" applyFont="1" applyFill="1" applyAlignment="1" applyProtection="1"/>
    <xf numFmtId="0" fontId="1" fillId="0" borderId="0" xfId="1" applyFont="1" applyFill="1" applyAlignment="1" applyProtection="1"/>
    <xf numFmtId="0" fontId="8" fillId="0" borderId="22" xfId="1" applyFont="1" applyFill="1" applyBorder="1" applyAlignment="1" applyProtection="1">
      <alignment horizontal="center" vertical="center" wrapText="1"/>
    </xf>
    <xf numFmtId="0" fontId="8" fillId="0" borderId="23" xfId="1" applyFont="1" applyFill="1" applyBorder="1" applyAlignment="1" applyProtection="1">
      <alignment horizontal="left" vertical="center" wrapText="1" indent="1"/>
    </xf>
    <xf numFmtId="0" fontId="8" fillId="0" borderId="24" xfId="1" applyFont="1" applyFill="1" applyBorder="1" applyAlignment="1" applyProtection="1">
      <alignment vertical="center" wrapText="1"/>
    </xf>
    <xf numFmtId="164" fontId="8" fillId="0" borderId="24" xfId="1" applyNumberFormat="1" applyFont="1" applyFill="1" applyBorder="1" applyAlignment="1" applyProtection="1">
      <alignment horizontal="right" vertical="center" wrapText="1" indent="1"/>
    </xf>
    <xf numFmtId="164" fontId="8" fillId="0" borderId="25" xfId="1" applyNumberFormat="1" applyFont="1" applyFill="1" applyBorder="1" applyAlignment="1" applyProtection="1">
      <alignment horizontal="right" vertical="center" wrapText="1" indent="1"/>
    </xf>
    <xf numFmtId="49" fontId="9" fillId="0" borderId="2" xfId="1" applyNumberFormat="1" applyFont="1" applyFill="1" applyBorder="1" applyAlignment="1" applyProtection="1">
      <alignment horizontal="left" vertical="center" wrapText="1" indent="1"/>
    </xf>
    <xf numFmtId="0" fontId="9" fillId="0" borderId="3" xfId="1" applyFont="1" applyFill="1" applyBorder="1" applyAlignment="1" applyProtection="1">
      <alignment horizontal="left" vertical="center" wrapText="1" indent="1"/>
    </xf>
    <xf numFmtId="164" fontId="9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5" xfId="1" applyFont="1" applyFill="1" applyBorder="1" applyAlignment="1" applyProtection="1">
      <alignment horizontal="left" vertical="center" wrapText="1" indent="1"/>
    </xf>
    <xf numFmtId="0" fontId="9" fillId="0" borderId="27" xfId="1" applyFont="1" applyFill="1" applyBorder="1" applyAlignment="1" applyProtection="1">
      <alignment horizontal="left" vertical="center" wrapText="1" indent="1"/>
    </xf>
    <xf numFmtId="0" fontId="9" fillId="0" borderId="0" xfId="1" applyFont="1" applyFill="1" applyBorder="1" applyAlignment="1" applyProtection="1">
      <alignment horizontal="left" vertical="center" wrapText="1" indent="1"/>
    </xf>
    <xf numFmtId="0" fontId="9" fillId="0" borderId="15" xfId="1" applyFont="1" applyFill="1" applyBorder="1" applyAlignment="1" applyProtection="1">
      <alignment horizontal="left" indent="6"/>
    </xf>
    <xf numFmtId="0" fontId="9" fillId="0" borderId="15" xfId="1" applyFont="1" applyFill="1" applyBorder="1" applyAlignment="1" applyProtection="1">
      <alignment horizontal="left" vertical="center" wrapText="1" indent="6"/>
    </xf>
    <xf numFmtId="49" fontId="9" fillId="0" borderId="28" xfId="1" applyNumberFormat="1" applyFont="1" applyFill="1" applyBorder="1" applyAlignment="1" applyProtection="1">
      <alignment horizontal="left" vertical="center" wrapText="1" indent="1"/>
    </xf>
    <xf numFmtId="0" fontId="9" fillId="0" borderId="18" xfId="1" applyFont="1" applyFill="1" applyBorder="1" applyAlignment="1" applyProtection="1">
      <alignment horizontal="left" vertical="center" wrapText="1" indent="6"/>
    </xf>
    <xf numFmtId="49" fontId="9" fillId="0" borderId="5" xfId="1" applyNumberFormat="1" applyFont="1" applyFill="1" applyBorder="1" applyAlignment="1" applyProtection="1">
      <alignment horizontal="left" vertical="center" wrapText="1" indent="1"/>
    </xf>
    <xf numFmtId="0" fontId="9" fillId="0" borderId="6" xfId="1" applyFont="1" applyFill="1" applyBorder="1" applyAlignment="1" applyProtection="1">
      <alignment horizontal="left" vertical="center" wrapText="1" indent="6"/>
    </xf>
    <xf numFmtId="164" fontId="9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9" xfId="1" applyFont="1" applyFill="1" applyBorder="1" applyAlignment="1" applyProtection="1">
      <alignment vertical="center" wrapText="1"/>
    </xf>
    <xf numFmtId="0" fontId="9" fillId="0" borderId="18" xfId="1" applyFont="1" applyFill="1" applyBorder="1" applyAlignment="1" applyProtection="1">
      <alignment horizontal="left" vertical="center" wrapText="1" indent="1"/>
    </xf>
    <xf numFmtId="0" fontId="11" fillId="0" borderId="15" xfId="0" applyFont="1" applyBorder="1" applyAlignment="1" applyProtection="1">
      <alignment horizontal="left" vertical="center" wrapText="1" indent="1"/>
    </xf>
    <xf numFmtId="0" fontId="9" fillId="0" borderId="12" xfId="1" applyFont="1" applyFill="1" applyBorder="1" applyAlignment="1" applyProtection="1">
      <alignment horizontal="left" vertical="center" wrapText="1" indent="6"/>
    </xf>
    <xf numFmtId="0" fontId="4" fillId="0" borderId="0" xfId="1" applyFont="1" applyFill="1" applyAlignment="1" applyProtection="1">
      <alignment horizontal="left" vertical="center" indent="1"/>
    </xf>
    <xf numFmtId="0" fontId="1" fillId="0" borderId="0" xfId="1" applyFont="1" applyFill="1" applyAlignment="1" applyProtection="1">
      <alignment horizontal="left" vertical="center" indent="1"/>
    </xf>
    <xf numFmtId="0" fontId="13" fillId="0" borderId="9" xfId="1" applyFont="1" applyFill="1" applyBorder="1" applyAlignment="1" applyProtection="1">
      <alignment horizontal="left" vertical="center" wrapText="1" indent="1"/>
    </xf>
    <xf numFmtId="0" fontId="9" fillId="0" borderId="12" xfId="1" applyFont="1" applyFill="1" applyBorder="1" applyAlignment="1" applyProtection="1">
      <alignment horizontal="left" vertical="center" wrapText="1" indent="1"/>
    </xf>
    <xf numFmtId="0" fontId="9" fillId="0" borderId="30" xfId="1" applyFont="1" applyFill="1" applyBorder="1" applyAlignment="1" applyProtection="1">
      <alignment horizontal="left" vertical="center" wrapText="1" indent="1"/>
    </xf>
    <xf numFmtId="164" fontId="12" fillId="0" borderId="9" xfId="0" applyNumberFormat="1" applyFont="1" applyBorder="1" applyAlignment="1" applyProtection="1">
      <alignment horizontal="right" vertical="center" wrapText="1" indent="1"/>
    </xf>
    <xf numFmtId="164" fontId="12" fillId="0" borderId="10" xfId="0" applyNumberFormat="1" applyFont="1" applyBorder="1" applyAlignment="1" applyProtection="1">
      <alignment horizontal="right" vertical="center" wrapText="1" indent="1"/>
    </xf>
    <xf numFmtId="0" fontId="16" fillId="0" borderId="0" xfId="1" applyFont="1" applyFill="1" applyProtection="1"/>
    <xf numFmtId="164" fontId="15" fillId="0" borderId="9" xfId="0" quotePrefix="1" applyNumberFormat="1" applyFont="1" applyBorder="1" applyAlignment="1" applyProtection="1">
      <alignment horizontal="right" vertical="center" wrapText="1" indent="1"/>
    </xf>
    <xf numFmtId="164" fontId="15" fillId="0" borderId="10" xfId="0" quotePrefix="1" applyNumberFormat="1" applyFont="1" applyBorder="1" applyAlignment="1" applyProtection="1">
      <alignment horizontal="right" vertical="center" wrapText="1" indent="1"/>
    </xf>
    <xf numFmtId="0" fontId="12" fillId="0" borderId="20" xfId="0" applyFont="1" applyBorder="1" applyAlignment="1" applyProtection="1">
      <alignment horizontal="left" vertical="center" wrapText="1" indent="1"/>
    </xf>
    <xf numFmtId="0" fontId="15" fillId="0" borderId="21" xfId="0" applyFont="1" applyBorder="1" applyAlignment="1" applyProtection="1">
      <alignment horizontal="left" vertical="center" wrapText="1" indent="1"/>
    </xf>
    <xf numFmtId="0" fontId="16" fillId="0" borderId="0" xfId="1" applyFont="1" applyFill="1" applyAlignment="1" applyProtection="1">
      <alignment horizontal="center"/>
    </xf>
    <xf numFmtId="164" fontId="3" fillId="0" borderId="1" xfId="1" applyNumberFormat="1" applyFont="1" applyFill="1" applyBorder="1" applyAlignment="1" applyProtection="1">
      <alignment horizontal="left" vertical="center"/>
    </xf>
    <xf numFmtId="0" fontId="1" fillId="0" borderId="0" xfId="1" applyFont="1" applyFill="1" applyAlignment="1" applyProtection="1">
      <alignment horizontal="right" vertical="center" indent="1"/>
    </xf>
    <xf numFmtId="164" fontId="8" fillId="0" borderId="22" xfId="1" applyNumberFormat="1" applyFont="1" applyFill="1" applyBorder="1" applyAlignment="1" applyProtection="1">
      <alignment horizontal="right" vertical="center" wrapText="1" indent="1"/>
    </xf>
    <xf numFmtId="164" fontId="0" fillId="0" borderId="0" xfId="0" applyNumberFormat="1" applyFont="1" applyFill="1" applyAlignment="1" applyProtection="1">
      <alignment vertical="center" wrapText="1"/>
    </xf>
    <xf numFmtId="164" fontId="16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ont="1" applyFill="1" applyAlignment="1" applyProtection="1">
      <alignment horizontal="centerContinuous" vertical="center"/>
    </xf>
    <xf numFmtId="164" fontId="20" fillId="0" borderId="0" xfId="0" applyNumberFormat="1" applyFont="1" applyFill="1" applyAlignment="1" applyProtection="1">
      <alignment horizontal="center" textRotation="180" wrapText="1"/>
    </xf>
    <xf numFmtId="164" fontId="0" fillId="0" borderId="0" xfId="0" applyNumberFormat="1" applyFont="1" applyFill="1" applyAlignment="1" applyProtection="1">
      <alignment horizontal="center" vertical="center" wrapText="1"/>
    </xf>
    <xf numFmtId="164" fontId="21" fillId="0" borderId="0" xfId="0" applyNumberFormat="1" applyFont="1" applyFill="1" applyAlignment="1" applyProtection="1">
      <alignment horizontal="right" vertical="center"/>
    </xf>
    <xf numFmtId="164" fontId="7" fillId="0" borderId="31" xfId="0" applyNumberFormat="1" applyFont="1" applyFill="1" applyBorder="1" applyAlignment="1" applyProtection="1">
      <alignment horizontal="center" vertical="center" wrapText="1"/>
    </xf>
    <xf numFmtId="164" fontId="7" fillId="0" borderId="8" xfId="0" applyNumberFormat="1" applyFont="1" applyFill="1" applyBorder="1" applyAlignment="1" applyProtection="1">
      <alignment horizontal="centerContinuous" vertical="center" wrapText="1"/>
    </xf>
    <xf numFmtId="164" fontId="7" fillId="0" borderId="9" xfId="0" applyNumberFormat="1" applyFont="1" applyFill="1" applyBorder="1" applyAlignment="1" applyProtection="1">
      <alignment horizontal="centerContinuous" vertical="center" wrapText="1"/>
    </xf>
    <xf numFmtId="164" fontId="7" fillId="0" borderId="22" xfId="0" applyNumberFormat="1" applyFont="1" applyFill="1" applyBorder="1" applyAlignment="1" applyProtection="1">
      <alignment horizontal="centerContinuous" vertical="center" wrapText="1"/>
    </xf>
    <xf numFmtId="164" fontId="7" fillId="0" borderId="32" xfId="0" applyNumberFormat="1" applyFont="1" applyFill="1" applyBorder="1" applyAlignment="1" applyProtection="1">
      <alignment horizontal="center" vertical="center" wrapText="1"/>
    </xf>
    <xf numFmtId="164" fontId="7" fillId="0" borderId="8" xfId="0" applyNumberFormat="1" applyFont="1" applyFill="1" applyBorder="1" applyAlignment="1" applyProtection="1">
      <alignment horizontal="center" vertical="center" wrapText="1"/>
    </xf>
    <xf numFmtId="164" fontId="7" fillId="0" borderId="9" xfId="0" applyNumberFormat="1" applyFont="1" applyFill="1" applyBorder="1" applyAlignment="1" applyProtection="1">
      <alignment horizontal="center" vertical="center" wrapText="1"/>
    </xf>
    <xf numFmtId="164" fontId="7" fillId="0" borderId="33" xfId="0" applyNumberFormat="1" applyFont="1" applyFill="1" applyBorder="1" applyAlignment="1" applyProtection="1">
      <alignment horizontal="center" vertical="center" wrapText="1"/>
    </xf>
    <xf numFmtId="164" fontId="7" fillId="0" borderId="22" xfId="0" applyNumberFormat="1" applyFont="1" applyFill="1" applyBorder="1" applyAlignment="1" applyProtection="1">
      <alignment horizontal="center" vertical="center" wrapText="1"/>
    </xf>
    <xf numFmtId="164" fontId="22" fillId="0" borderId="0" xfId="0" applyNumberFormat="1" applyFont="1" applyFill="1" applyAlignment="1" applyProtection="1">
      <alignment horizontal="center" vertical="center" wrapText="1"/>
    </xf>
    <xf numFmtId="164" fontId="13" fillId="0" borderId="34" xfId="0" applyNumberFormat="1" applyFont="1" applyFill="1" applyBorder="1" applyAlignment="1" applyProtection="1">
      <alignment horizontal="center" vertical="center" wrapText="1"/>
    </xf>
    <xf numFmtId="164" fontId="13" fillId="0" borderId="8" xfId="0" applyNumberFormat="1" applyFont="1" applyFill="1" applyBorder="1" applyAlignment="1" applyProtection="1">
      <alignment horizontal="center" vertical="center" wrapText="1"/>
    </xf>
    <xf numFmtId="164" fontId="13" fillId="0" borderId="9" xfId="0" applyNumberFormat="1" applyFont="1" applyFill="1" applyBorder="1" applyAlignment="1" applyProtection="1">
      <alignment horizontal="center" vertical="center" wrapText="1"/>
    </xf>
    <xf numFmtId="164" fontId="13" fillId="0" borderId="22" xfId="0" applyNumberFormat="1" applyFont="1" applyFill="1" applyBorder="1" applyAlignment="1" applyProtection="1">
      <alignment horizontal="center" vertical="center" wrapText="1"/>
    </xf>
    <xf numFmtId="164" fontId="13" fillId="0" borderId="0" xfId="0" applyNumberFormat="1" applyFont="1" applyFill="1" applyAlignment="1" applyProtection="1">
      <alignment horizontal="center" vertical="center" wrapText="1"/>
    </xf>
    <xf numFmtId="164" fontId="0" fillId="0" borderId="35" xfId="0" applyNumberFormat="1" applyFont="1" applyFill="1" applyBorder="1" applyAlignment="1" applyProtection="1">
      <alignment horizontal="left" vertical="center" wrapText="1" indent="1"/>
    </xf>
    <xf numFmtId="164" fontId="14" fillId="0" borderId="11" xfId="0" applyNumberFormat="1" applyFont="1" applyFill="1" applyBorder="1" applyAlignment="1" applyProtection="1">
      <alignment horizontal="left" vertical="center" wrapText="1" indent="1"/>
    </xf>
    <xf numFmtId="164" fontId="1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7" xfId="0" applyNumberFormat="1" applyFont="1" applyFill="1" applyBorder="1" applyAlignment="1" applyProtection="1">
      <alignment horizontal="left" vertical="center" wrapText="1" indent="1"/>
    </xf>
    <xf numFmtId="164" fontId="14" fillId="0" borderId="14" xfId="0" applyNumberFormat="1" applyFont="1" applyFill="1" applyBorder="1" applyAlignment="1" applyProtection="1">
      <alignment horizontal="left" vertical="center" wrapText="1" indent="1"/>
    </xf>
    <xf numFmtId="164" fontId="14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9" xfId="0" applyNumberFormat="1" applyFont="1" applyFill="1" applyBorder="1" applyAlignment="1" applyProtection="1">
      <alignment horizontal="left" vertical="center" wrapText="1" indent="1"/>
    </xf>
    <xf numFmtId="164" fontId="14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4" xfId="0" applyNumberFormat="1" applyFont="1" applyFill="1" applyBorder="1" applyAlignment="1" applyProtection="1">
      <alignment horizontal="left" vertical="center" wrapText="1" indent="1"/>
    </xf>
    <xf numFmtId="164" fontId="13" fillId="0" borderId="8" xfId="0" applyNumberFormat="1" applyFont="1" applyFill="1" applyBorder="1" applyAlignment="1" applyProtection="1">
      <alignment horizontal="left" vertical="center" wrapText="1" indent="1"/>
    </xf>
    <xf numFmtId="164" fontId="13" fillId="0" borderId="9" xfId="0" applyNumberFormat="1" applyFont="1" applyFill="1" applyBorder="1" applyAlignment="1" applyProtection="1">
      <alignment horizontal="right" vertical="center" wrapText="1" indent="1"/>
    </xf>
    <xf numFmtId="164" fontId="13" fillId="0" borderId="22" xfId="0" applyNumberFormat="1" applyFont="1" applyFill="1" applyBorder="1" applyAlignment="1" applyProtection="1">
      <alignment horizontal="right" vertical="center" wrapText="1" indent="1"/>
    </xf>
    <xf numFmtId="164" fontId="0" fillId="0" borderId="42" xfId="0" applyNumberFormat="1" applyFont="1" applyFill="1" applyBorder="1" applyAlignment="1" applyProtection="1">
      <alignment horizontal="left" vertical="center" wrapText="1" indent="1"/>
    </xf>
    <xf numFmtId="164" fontId="14" fillId="0" borderId="28" xfId="0" applyNumberFormat="1" applyFont="1" applyFill="1" applyBorder="1" applyAlignment="1" applyProtection="1">
      <alignment horizontal="left" vertical="center" wrapText="1" indent="1"/>
    </xf>
    <xf numFmtId="164" fontId="19" fillId="0" borderId="30" xfId="0" applyNumberFormat="1" applyFont="1" applyFill="1" applyBorder="1" applyAlignment="1" applyProtection="1">
      <alignment horizontal="right" vertical="center" wrapText="1" indent="1"/>
    </xf>
    <xf numFmtId="164" fontId="1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5" xfId="0" applyNumberFormat="1" applyFont="1" applyFill="1" applyBorder="1" applyAlignment="1" applyProtection="1">
      <alignment horizontal="right" vertical="center" wrapText="1" indent="1"/>
    </xf>
    <xf numFmtId="164" fontId="22" fillId="0" borderId="8" xfId="0" applyNumberFormat="1" applyFon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right" vertical="center" wrapText="1" indent="1"/>
    </xf>
    <xf numFmtId="164" fontId="22" fillId="0" borderId="10" xfId="0" applyNumberFormat="1" applyFont="1" applyFill="1" applyBorder="1" applyAlignment="1" applyProtection="1">
      <alignment horizontal="right" vertical="center" wrapText="1" indent="1"/>
    </xf>
    <xf numFmtId="164" fontId="22" fillId="0" borderId="22" xfId="0" applyNumberFormat="1" applyFont="1" applyFill="1" applyBorder="1" applyAlignment="1" applyProtection="1">
      <alignment horizontal="right" vertical="center" wrapText="1" indent="1"/>
    </xf>
    <xf numFmtId="164" fontId="20" fillId="0" borderId="0" xfId="0" applyNumberFormat="1" applyFont="1" applyFill="1" applyAlignment="1" applyProtection="1">
      <alignment horizontal="center" textRotation="180" wrapText="1"/>
      <protection locked="0"/>
    </xf>
    <xf numFmtId="164" fontId="7" fillId="0" borderId="44" xfId="0" applyNumberFormat="1" applyFont="1" applyFill="1" applyBorder="1" applyAlignment="1" applyProtection="1">
      <alignment horizontal="center" vertical="center" wrapText="1"/>
    </xf>
    <xf numFmtId="164" fontId="7" fillId="0" borderId="45" xfId="0" applyNumberFormat="1" applyFont="1" applyFill="1" applyBorder="1" applyAlignment="1" applyProtection="1">
      <alignment horizontal="center" vertical="center" wrapText="1"/>
    </xf>
    <xf numFmtId="164" fontId="14" fillId="0" borderId="14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14" fillId="0" borderId="14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4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8" xfId="0" applyNumberFormat="1" applyFont="1" applyFill="1" applyBorder="1" applyAlignment="1" applyProtection="1">
      <alignment horizontal="left" vertical="center" wrapText="1" indent="1"/>
    </xf>
    <xf numFmtId="164" fontId="19" fillId="0" borderId="12" xfId="0" applyNumberFormat="1" applyFont="1" applyFill="1" applyBorder="1" applyAlignment="1" applyProtection="1">
      <alignment horizontal="right" vertical="center" wrapText="1" indent="1"/>
    </xf>
    <xf numFmtId="164" fontId="14" fillId="0" borderId="14" xfId="0" applyNumberFormat="1" applyFont="1" applyFill="1" applyBorder="1" applyAlignment="1" applyProtection="1">
      <alignment horizontal="left" vertical="center" wrapText="1" indent="2"/>
    </xf>
    <xf numFmtId="164" fontId="14" fillId="0" borderId="15" xfId="0" applyNumberFormat="1" applyFont="1" applyFill="1" applyBorder="1" applyAlignment="1" applyProtection="1">
      <alignment horizontal="left" vertical="center" wrapText="1" indent="2"/>
    </xf>
    <xf numFmtId="164" fontId="19" fillId="0" borderId="15" xfId="0" applyNumberFormat="1" applyFont="1" applyFill="1" applyBorder="1" applyAlignment="1" applyProtection="1">
      <alignment horizontal="left" vertical="center" wrapText="1" indent="1"/>
    </xf>
    <xf numFmtId="164" fontId="14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horizontal="left" vertical="center" wrapText="1" indent="2"/>
    </xf>
    <xf numFmtId="164" fontId="14" fillId="0" borderId="17" xfId="0" applyNumberFormat="1" applyFont="1" applyFill="1" applyBorder="1" applyAlignment="1" applyProtection="1">
      <alignment horizontal="left" vertical="center" wrapText="1" indent="2"/>
    </xf>
    <xf numFmtId="164" fontId="13" fillId="0" borderId="0" xfId="0" applyNumberFormat="1" applyFont="1" applyFill="1" applyAlignment="1">
      <alignment horizontal="center" vertical="center" wrapText="1"/>
    </xf>
    <xf numFmtId="0" fontId="20" fillId="0" borderId="0" xfId="0" applyNumberFormat="1" applyFont="1" applyFill="1" applyAlignment="1" applyProtection="1">
      <alignment horizontal="center" textRotation="180" wrapText="1"/>
      <protection locked="0"/>
    </xf>
    <xf numFmtId="164" fontId="0" fillId="0" borderId="0" xfId="0" applyNumberFormat="1" applyFont="1" applyFill="1" applyAlignment="1">
      <alignment vertical="center" wrapText="1"/>
    </xf>
    <xf numFmtId="164" fontId="21" fillId="0" borderId="1" xfId="0" applyNumberFormat="1" applyFont="1" applyFill="1" applyBorder="1" applyAlignment="1" applyProtection="1">
      <alignment horizontal="right" wrapText="1"/>
    </xf>
    <xf numFmtId="0" fontId="7" fillId="0" borderId="9" xfId="0" applyFont="1" applyBorder="1" applyAlignment="1">
      <alignment horizontal="center" vertical="center" wrapText="1"/>
    </xf>
    <xf numFmtId="164" fontId="7" fillId="0" borderId="10" xfId="0" applyNumberFormat="1" applyFont="1" applyFill="1" applyBorder="1" applyAlignment="1" applyProtection="1">
      <alignment horizontal="center" vertical="center" wrapText="1"/>
    </xf>
    <xf numFmtId="164" fontId="22" fillId="0" borderId="0" xfId="0" applyNumberFormat="1" applyFont="1" applyFill="1" applyAlignment="1">
      <alignment horizontal="center" vertical="center" wrapText="1"/>
    </xf>
    <xf numFmtId="164" fontId="13" fillId="0" borderId="20" xfId="0" applyNumberFormat="1" applyFont="1" applyFill="1" applyBorder="1" applyAlignment="1" applyProtection="1">
      <alignment horizontal="center" vertical="center" wrapText="1"/>
    </xf>
    <xf numFmtId="164" fontId="13" fillId="0" borderId="21" xfId="0" applyNumberFormat="1" applyFont="1" applyFill="1" applyBorder="1" applyAlignment="1" applyProtection="1">
      <alignment horizontal="center" vertical="center" wrapText="1"/>
    </xf>
    <xf numFmtId="164" fontId="13" fillId="0" borderId="47" xfId="0" applyNumberFormat="1" applyFont="1" applyFill="1" applyBorder="1" applyAlignment="1" applyProtection="1">
      <alignment horizontal="center" vertical="center" wrapText="1"/>
    </xf>
    <xf numFmtId="164" fontId="13" fillId="0" borderId="48" xfId="0" applyNumberFormat="1" applyFont="1" applyFill="1" applyBorder="1" applyAlignment="1" applyProtection="1">
      <alignment horizontal="center" vertical="center" wrapText="1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40" xfId="0" applyNumberFormat="1" applyFont="1" applyFill="1" applyBorder="1" applyAlignment="1" applyProtection="1">
      <alignment vertical="center" wrapText="1"/>
      <protection locked="0"/>
    </xf>
    <xf numFmtId="164" fontId="13" fillId="0" borderId="38" xfId="0" applyNumberFormat="1" applyFont="1" applyFill="1" applyBorder="1" applyAlignment="1" applyProtection="1">
      <alignment vertical="center" wrapText="1"/>
    </xf>
    <xf numFmtId="164" fontId="0" fillId="0" borderId="28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14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8" xfId="0" applyNumberFormat="1" applyFont="1" applyFill="1" applyBorder="1" applyAlignment="1" applyProtection="1">
      <alignment horizontal="left" vertical="center" wrapText="1"/>
    </xf>
    <xf numFmtId="164" fontId="13" fillId="0" borderId="9" xfId="0" applyNumberFormat="1" applyFont="1" applyFill="1" applyBorder="1" applyAlignment="1" applyProtection="1">
      <alignment vertical="center" wrapText="1"/>
    </xf>
    <xf numFmtId="164" fontId="13" fillId="2" borderId="9" xfId="0" applyNumberFormat="1" applyFont="1" applyFill="1" applyBorder="1" applyAlignment="1" applyProtection="1">
      <alignment vertical="center" wrapText="1"/>
    </xf>
    <xf numFmtId="164" fontId="13" fillId="0" borderId="22" xfId="0" applyNumberFormat="1" applyFont="1" applyFill="1" applyBorder="1" applyAlignment="1" applyProtection="1">
      <alignment vertical="center" wrapText="1"/>
    </xf>
    <xf numFmtId="164" fontId="22" fillId="0" borderId="0" xfId="0" applyNumberFormat="1" applyFont="1" applyFill="1" applyAlignment="1">
      <alignment vertical="center" wrapText="1"/>
    </xf>
    <xf numFmtId="164" fontId="0" fillId="0" borderId="0" xfId="0" applyNumberFormat="1" applyFont="1" applyFill="1" applyAlignment="1">
      <alignment horizontal="center" vertical="center" wrapText="1"/>
    </xf>
    <xf numFmtId="0" fontId="20" fillId="0" borderId="0" xfId="0" applyNumberFormat="1" applyFont="1" applyFill="1" applyAlignment="1" applyProtection="1">
      <alignment textRotation="180" wrapText="1"/>
      <protection locked="0"/>
    </xf>
    <xf numFmtId="164" fontId="19" fillId="0" borderId="0" xfId="0" applyNumberFormat="1" applyFont="1" applyFill="1" applyAlignment="1">
      <alignment horizontal="center" textRotation="180" wrapText="1"/>
    </xf>
    <xf numFmtId="164" fontId="14" fillId="0" borderId="0" xfId="0" applyNumberFormat="1" applyFont="1" applyFill="1" applyAlignment="1">
      <alignment vertical="center" wrapText="1"/>
    </xf>
    <xf numFmtId="164" fontId="14" fillId="0" borderId="0" xfId="0" applyNumberFormat="1" applyFont="1" applyFill="1" applyAlignment="1" applyProtection="1">
      <alignment horizontal="center" vertical="center" wrapText="1"/>
    </xf>
    <xf numFmtId="164" fontId="14" fillId="0" borderId="0" xfId="0" applyNumberFormat="1" applyFont="1" applyFill="1" applyAlignment="1" applyProtection="1">
      <alignment vertical="center" wrapText="1"/>
    </xf>
    <xf numFmtId="164" fontId="23" fillId="0" borderId="1" xfId="0" applyNumberFormat="1" applyFont="1" applyFill="1" applyBorder="1" applyAlignment="1" applyProtection="1">
      <alignment horizontal="right" wrapText="1"/>
    </xf>
    <xf numFmtId="0" fontId="13" fillId="0" borderId="9" xfId="0" applyFont="1" applyBorder="1" applyAlignment="1">
      <alignment horizontal="center" vertical="center" wrapText="1"/>
    </xf>
    <xf numFmtId="164" fontId="13" fillId="0" borderId="10" xfId="0" applyNumberFormat="1" applyFont="1" applyFill="1" applyBorder="1" applyAlignment="1" applyProtection="1">
      <alignment horizontal="center" vertical="center" wrapText="1"/>
    </xf>
    <xf numFmtId="164" fontId="13" fillId="0" borderId="0" xfId="0" applyNumberFormat="1" applyFont="1" applyFill="1" applyAlignment="1">
      <alignment horizontal="center" vertical="center" wrapText="1"/>
    </xf>
    <xf numFmtId="1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8" xfId="0" applyNumberFormat="1" applyFont="1" applyFill="1" applyBorder="1" applyAlignment="1" applyProtection="1">
      <alignment horizontal="left" vertical="center" wrapText="1"/>
    </xf>
    <xf numFmtId="164" fontId="13" fillId="0" borderId="0" xfId="0" applyNumberFormat="1" applyFont="1" applyFill="1" applyAlignment="1">
      <alignment vertical="center" wrapText="1"/>
    </xf>
    <xf numFmtId="164" fontId="14" fillId="0" borderId="0" xfId="0" applyNumberFormat="1" applyFont="1" applyFill="1" applyAlignment="1">
      <alignment horizontal="center" vertical="center" wrapText="1"/>
    </xf>
    <xf numFmtId="164" fontId="16" fillId="0" borderId="0" xfId="0" applyNumberFormat="1" applyFont="1" applyFill="1" applyAlignment="1">
      <alignment horizontal="left" vertical="center" wrapText="1"/>
    </xf>
    <xf numFmtId="164" fontId="22" fillId="0" borderId="0" xfId="0" applyNumberFormat="1" applyFont="1" applyFill="1" applyAlignment="1" applyProtection="1">
      <alignment horizontal="left" vertical="center" wrapText="1"/>
      <protection locked="0"/>
    </xf>
    <xf numFmtId="0" fontId="20" fillId="0" borderId="0" xfId="0" applyFont="1" applyFill="1" applyAlignment="1">
      <alignment horizontal="center" textRotation="180"/>
    </xf>
    <xf numFmtId="0" fontId="0" fillId="0" borderId="0" xfId="0" applyFont="1" applyFill="1"/>
    <xf numFmtId="164" fontId="25" fillId="0" borderId="0" xfId="0" applyNumberFormat="1" applyFont="1" applyFill="1" applyAlignment="1">
      <alignment vertical="center" wrapText="1"/>
    </xf>
    <xf numFmtId="164" fontId="5" fillId="0" borderId="1" xfId="0" applyNumberFormat="1" applyFont="1" applyFill="1" applyBorder="1" applyAlignment="1">
      <alignment horizontal="right" vertical="center"/>
    </xf>
    <xf numFmtId="164" fontId="6" fillId="0" borderId="49" xfId="0" applyNumberFormat="1" applyFont="1" applyFill="1" applyBorder="1" applyAlignment="1">
      <alignment horizontal="center" vertical="center"/>
    </xf>
    <xf numFmtId="164" fontId="7" fillId="0" borderId="34" xfId="0" applyNumberFormat="1" applyFont="1" applyFill="1" applyBorder="1" applyAlignment="1">
      <alignment horizontal="center" vertical="center" wrapText="1"/>
    </xf>
    <xf numFmtId="164" fontId="6" fillId="0" borderId="31" xfId="0" applyNumberFormat="1" applyFont="1" applyFill="1" applyBorder="1" applyAlignment="1">
      <alignment horizontal="center" vertical="center" wrapText="1"/>
    </xf>
    <xf numFmtId="164" fontId="6" fillId="0" borderId="39" xfId="0" applyNumberFormat="1" applyFont="1" applyFill="1" applyBorder="1" applyAlignment="1">
      <alignment horizontal="center" vertical="center"/>
    </xf>
    <xf numFmtId="164" fontId="8" fillId="0" borderId="34" xfId="0" applyNumberFormat="1" applyFont="1" applyFill="1" applyBorder="1" applyAlignment="1">
      <alignment horizontal="center" vertical="center"/>
    </xf>
    <xf numFmtId="164" fontId="8" fillId="0" borderId="34" xfId="0" applyNumberFormat="1" applyFont="1" applyFill="1" applyBorder="1" applyAlignment="1">
      <alignment horizontal="center" vertical="center" wrapText="1"/>
    </xf>
    <xf numFmtId="164" fontId="6" fillId="0" borderId="34" xfId="0" applyNumberFormat="1" applyFont="1" applyFill="1" applyBorder="1" applyAlignment="1">
      <alignment horizontal="center" vertical="center" wrapText="1"/>
    </xf>
    <xf numFmtId="164" fontId="6" fillId="0" borderId="42" xfId="0" applyNumberFormat="1" applyFont="1" applyFill="1" applyBorder="1" applyAlignment="1">
      <alignment horizontal="center" vertical="center" wrapText="1"/>
    </xf>
    <xf numFmtId="164" fontId="8" fillId="0" borderId="34" xfId="0" applyNumberFormat="1" applyFont="1" applyFill="1" applyBorder="1" applyAlignment="1">
      <alignment horizontal="center" vertical="center" wrapText="1"/>
    </xf>
    <xf numFmtId="164" fontId="6" fillId="0" borderId="50" xfId="0" applyNumberFormat="1" applyFont="1" applyFill="1" applyBorder="1" applyAlignment="1">
      <alignment horizontal="center" vertical="center"/>
    </xf>
    <xf numFmtId="164" fontId="8" fillId="0" borderId="34" xfId="0" applyNumberFormat="1" applyFont="1" applyFill="1" applyBorder="1" applyAlignment="1">
      <alignment horizontal="center" vertical="center"/>
    </xf>
    <xf numFmtId="164" fontId="8" fillId="0" borderId="50" xfId="0" applyNumberFormat="1" applyFont="1" applyFill="1" applyBorder="1" applyAlignment="1">
      <alignment horizontal="center" vertical="center"/>
    </xf>
    <xf numFmtId="164" fontId="8" fillId="0" borderId="32" xfId="0" applyNumberFormat="1" applyFont="1" applyFill="1" applyBorder="1" applyAlignment="1">
      <alignment horizontal="center" vertical="center"/>
    </xf>
    <xf numFmtId="164" fontId="8" fillId="0" borderId="32" xfId="0" applyNumberFormat="1" applyFont="1" applyFill="1" applyBorder="1" applyAlignment="1">
      <alignment horizontal="center" vertical="center" wrapText="1"/>
    </xf>
    <xf numFmtId="49" fontId="14" fillId="0" borderId="51" xfId="0" applyNumberFormat="1" applyFont="1" applyFill="1" applyBorder="1" applyAlignment="1">
      <alignment horizontal="left" vertical="center"/>
    </xf>
    <xf numFmtId="3" fontId="14" fillId="0" borderId="31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44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44" xfId="0" applyNumberFormat="1" applyFont="1" applyFill="1" applyBorder="1" applyAlignment="1">
      <alignment horizontal="right" vertical="center" wrapText="1"/>
    </xf>
    <xf numFmtId="4" fontId="8" fillId="0" borderId="44" xfId="0" applyNumberFormat="1" applyFont="1" applyFill="1" applyBorder="1" applyAlignment="1">
      <alignment horizontal="right" vertical="center" wrapText="1"/>
    </xf>
    <xf numFmtId="49" fontId="19" fillId="0" borderId="52" xfId="0" quotePrefix="1" applyNumberFormat="1" applyFont="1" applyFill="1" applyBorder="1" applyAlignment="1">
      <alignment horizontal="left" vertical="center" indent="1"/>
    </xf>
    <xf numFmtId="3" fontId="19" fillId="0" borderId="37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37" xfId="0" applyNumberFormat="1" applyFont="1" applyFill="1" applyBorder="1" applyAlignment="1">
      <alignment horizontal="right" vertical="center" wrapText="1"/>
    </xf>
    <xf numFmtId="4" fontId="8" fillId="0" borderId="37" xfId="0" applyNumberFormat="1" applyFont="1" applyFill="1" applyBorder="1" applyAlignment="1">
      <alignment horizontal="right" vertical="center" wrapText="1"/>
    </xf>
    <xf numFmtId="49" fontId="14" fillId="0" borderId="52" xfId="0" applyNumberFormat="1" applyFont="1" applyFill="1" applyBorder="1" applyAlignment="1">
      <alignment horizontal="left" vertical="center"/>
    </xf>
    <xf numFmtId="3" fontId="14" fillId="0" borderId="37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37" xfId="0" applyNumberFormat="1" applyFont="1" applyFill="1" applyBorder="1" applyAlignment="1" applyProtection="1">
      <alignment horizontal="right" vertical="center"/>
      <protection locked="0"/>
    </xf>
    <xf numFmtId="49" fontId="14" fillId="0" borderId="53" xfId="0" applyNumberFormat="1" applyFont="1" applyFill="1" applyBorder="1" applyAlignment="1" applyProtection="1">
      <alignment horizontal="left" vertical="center"/>
      <protection locked="0"/>
    </xf>
    <xf numFmtId="3" fontId="14" fillId="0" borderId="54" xfId="0" applyNumberFormat="1" applyFont="1" applyFill="1" applyBorder="1" applyAlignment="1" applyProtection="1">
      <alignment horizontal="right" vertical="center"/>
      <protection locked="0"/>
    </xf>
    <xf numFmtId="3" fontId="14" fillId="0" borderId="54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45" xfId="0" applyNumberFormat="1" applyFont="1" applyFill="1" applyBorder="1" applyAlignment="1">
      <alignment horizontal="right" vertical="center" wrapText="1"/>
    </xf>
    <xf numFmtId="49" fontId="13" fillId="0" borderId="55" xfId="0" applyNumberFormat="1" applyFont="1" applyFill="1" applyBorder="1" applyAlignment="1" applyProtection="1">
      <alignment horizontal="left" vertical="center" indent="1"/>
      <protection locked="0"/>
    </xf>
    <xf numFmtId="164" fontId="13" fillId="0" borderId="34" xfId="0" applyNumberFormat="1" applyFont="1" applyFill="1" applyBorder="1" applyAlignment="1">
      <alignment vertical="center"/>
    </xf>
    <xf numFmtId="4" fontId="9" fillId="0" borderId="34" xfId="0" applyNumberFormat="1" applyFont="1" applyFill="1" applyBorder="1" applyAlignment="1" applyProtection="1">
      <alignment vertical="center" wrapText="1"/>
      <protection locked="0"/>
    </xf>
    <xf numFmtId="49" fontId="13" fillId="0" borderId="56" xfId="0" applyNumberFormat="1" applyFont="1" applyFill="1" applyBorder="1" applyAlignment="1" applyProtection="1">
      <alignment vertical="center"/>
      <protection locked="0"/>
    </xf>
    <xf numFmtId="49" fontId="13" fillId="0" borderId="56" xfId="0" applyNumberFormat="1" applyFont="1" applyFill="1" applyBorder="1" applyAlignment="1" applyProtection="1">
      <alignment horizontal="right" vertical="center"/>
      <protection locked="0"/>
    </xf>
    <xf numFmtId="3" fontId="9" fillId="0" borderId="56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1" xfId="0" applyNumberFormat="1" applyFont="1" applyFill="1" applyBorder="1" applyAlignment="1" applyProtection="1">
      <alignment vertical="center"/>
      <protection locked="0"/>
    </xf>
    <xf numFmtId="49" fontId="13" fillId="0" borderId="1" xfId="0" applyNumberFormat="1" applyFont="1" applyFill="1" applyBorder="1" applyAlignment="1" applyProtection="1">
      <alignment horizontal="right" vertical="center"/>
      <protection locked="0"/>
    </xf>
    <xf numFmtId="3" fontId="9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11" xfId="0" applyNumberFormat="1" applyFont="1" applyFill="1" applyBorder="1" applyAlignment="1">
      <alignment horizontal="left" vertical="center"/>
    </xf>
    <xf numFmtId="3" fontId="14" fillId="0" borderId="31" xfId="0" applyNumberFormat="1" applyFont="1" applyFill="1" applyBorder="1" applyAlignment="1" applyProtection="1">
      <alignment horizontal="right" vertical="center"/>
      <protection locked="0"/>
    </xf>
    <xf numFmtId="164" fontId="8" fillId="0" borderId="31" xfId="0" applyNumberFormat="1" applyFont="1" applyFill="1" applyBorder="1" applyAlignment="1" applyProtection="1">
      <alignment horizontal="right" vertical="center" wrapText="1"/>
    </xf>
    <xf numFmtId="4" fontId="8" fillId="0" borderId="31" xfId="0" applyNumberFormat="1" applyFont="1" applyFill="1" applyBorder="1" applyAlignment="1">
      <alignment horizontal="right" vertical="center" wrapText="1"/>
    </xf>
    <xf numFmtId="49" fontId="14" fillId="0" borderId="14" xfId="0" applyNumberFormat="1" applyFont="1" applyFill="1" applyBorder="1" applyAlignment="1">
      <alignment horizontal="left" vertical="center"/>
    </xf>
    <xf numFmtId="164" fontId="13" fillId="0" borderId="37" xfId="0" applyNumberFormat="1" applyFont="1" applyFill="1" applyBorder="1" applyAlignment="1">
      <alignment vertical="center"/>
    </xf>
    <xf numFmtId="3" fontId="14" fillId="0" borderId="35" xfId="0" applyNumberFormat="1" applyFont="1" applyFill="1" applyBorder="1" applyAlignment="1" applyProtection="1">
      <alignment horizontal="right" vertical="center"/>
      <protection locked="0"/>
    </xf>
    <xf numFmtId="3" fontId="14" fillId="0" borderId="35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35" xfId="0" applyNumberFormat="1" applyFont="1" applyFill="1" applyBorder="1" applyAlignment="1" applyProtection="1">
      <alignment horizontal="right" vertical="center" wrapText="1"/>
    </xf>
    <xf numFmtId="4" fontId="8" fillId="0" borderId="35" xfId="0" applyNumberFormat="1" applyFont="1" applyFill="1" applyBorder="1" applyAlignment="1">
      <alignment horizontal="right" vertical="center" wrapText="1"/>
    </xf>
    <xf numFmtId="164" fontId="13" fillId="0" borderId="37" xfId="0" applyNumberFormat="1" applyFont="1" applyFill="1" applyBorder="1" applyAlignment="1" applyProtection="1">
      <alignment horizontal="right" vertical="center" wrapText="1"/>
    </xf>
    <xf numFmtId="49" fontId="14" fillId="0" borderId="14" xfId="0" applyNumberFormat="1" applyFont="1" applyFill="1" applyBorder="1" applyAlignment="1" applyProtection="1">
      <alignment horizontal="left" vertical="center"/>
      <protection locked="0"/>
    </xf>
    <xf numFmtId="49" fontId="14" fillId="0" borderId="17" xfId="0" applyNumberFormat="1" applyFont="1" applyFill="1" applyBorder="1" applyAlignment="1" applyProtection="1">
      <alignment horizontal="left" vertical="center"/>
      <protection locked="0"/>
    </xf>
    <xf numFmtId="165" fontId="8" fillId="0" borderId="34" xfId="0" applyNumberFormat="1" applyFont="1" applyFill="1" applyBorder="1" applyAlignment="1">
      <alignment horizontal="left" vertical="center" wrapText="1" indent="1"/>
    </xf>
    <xf numFmtId="165" fontId="26" fillId="0" borderId="56" xfId="0" applyNumberFormat="1" applyFont="1" applyFill="1" applyBorder="1" applyAlignment="1">
      <alignment horizontal="left" vertical="center" wrapText="1"/>
    </xf>
    <xf numFmtId="165" fontId="26" fillId="0" borderId="0" xfId="0" applyNumberFormat="1" applyFont="1" applyFill="1" applyBorder="1" applyAlignment="1">
      <alignment horizontal="left" vertical="center" wrapText="1"/>
    </xf>
    <xf numFmtId="3" fontId="19" fillId="0" borderId="37" xfId="0" applyNumberFormat="1" applyFont="1" applyFill="1" applyBorder="1" applyAlignment="1" applyProtection="1">
      <alignment horizontal="right" vertical="center"/>
      <protection locked="0"/>
    </xf>
    <xf numFmtId="164" fontId="16" fillId="0" borderId="0" xfId="0" applyNumberFormat="1" applyFont="1" applyFill="1" applyBorder="1" applyAlignment="1">
      <alignment horizontal="left" vertical="center" wrapText="1"/>
    </xf>
    <xf numFmtId="0" fontId="22" fillId="0" borderId="0" xfId="0" applyFont="1" applyFill="1" applyBorder="1"/>
    <xf numFmtId="164" fontId="22" fillId="0" borderId="0" xfId="0" applyNumberFormat="1" applyFont="1" applyFill="1" applyBorder="1" applyAlignment="1" applyProtection="1">
      <alignment vertical="center" wrapText="1"/>
      <protection locked="0"/>
    </xf>
    <xf numFmtId="164" fontId="25" fillId="0" borderId="0" xfId="0" applyNumberFormat="1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left" vertical="center"/>
    </xf>
    <xf numFmtId="3" fontId="14" fillId="0" borderId="0" xfId="0" applyNumberFormat="1" applyFont="1" applyFill="1" applyBorder="1" applyAlignment="1" applyProtection="1">
      <alignment horizontal="right" vertical="center"/>
      <protection locked="0"/>
    </xf>
    <xf numFmtId="3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0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49" fontId="19" fillId="0" borderId="0" xfId="0" quotePrefix="1" applyNumberFormat="1" applyFont="1" applyFill="1" applyBorder="1" applyAlignment="1">
      <alignment horizontal="left" vertical="center" indent="1"/>
    </xf>
    <xf numFmtId="3" fontId="19" fillId="0" borderId="0" xfId="0" applyNumberFormat="1" applyFont="1" applyFill="1" applyBorder="1" applyAlignment="1" applyProtection="1">
      <alignment horizontal="right" vertical="center"/>
      <protection locked="0"/>
    </xf>
    <xf numFmtId="3" fontId="19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0" xfId="0" applyNumberFormat="1" applyFont="1" applyFill="1" applyBorder="1" applyAlignment="1" applyProtection="1">
      <alignment horizontal="left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 indent="1"/>
      <protection locked="0"/>
    </xf>
    <xf numFmtId="164" fontId="13" fillId="0" borderId="0" xfId="0" applyNumberFormat="1" applyFont="1" applyFill="1" applyBorder="1" applyAlignment="1">
      <alignment vertical="center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horizontal="right" vertical="center"/>
      <protection locked="0"/>
    </xf>
    <xf numFmtId="3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0" xfId="0" applyNumberFormat="1" applyFont="1" applyFill="1" applyBorder="1" applyAlignment="1" applyProtection="1">
      <alignment horizontal="right" vertical="center" wrapText="1"/>
    </xf>
    <xf numFmtId="164" fontId="13" fillId="0" borderId="0" xfId="0" applyNumberFormat="1" applyFont="1" applyFill="1" applyBorder="1" applyAlignment="1" applyProtection="1">
      <alignment horizontal="right" vertical="center" wrapText="1"/>
    </xf>
    <xf numFmtId="165" fontId="8" fillId="0" borderId="0" xfId="0" applyNumberFormat="1" applyFont="1" applyFill="1" applyBorder="1" applyAlignment="1">
      <alignment horizontal="left" vertical="center" wrapText="1" indent="1"/>
    </xf>
    <xf numFmtId="165" fontId="26" fillId="0" borderId="0" xfId="0" applyNumberFormat="1" applyFont="1" applyFill="1" applyBorder="1" applyAlignment="1">
      <alignment horizontal="left" vertical="center" wrapText="1"/>
    </xf>
    <xf numFmtId="164" fontId="27" fillId="0" borderId="0" xfId="0" applyNumberFormat="1" applyFont="1" applyFill="1" applyAlignment="1" applyProtection="1">
      <alignment horizontal="left" vertical="center" wrapText="1"/>
    </xf>
    <xf numFmtId="164" fontId="28" fillId="0" borderId="0" xfId="0" applyNumberFormat="1" applyFont="1" applyFill="1" applyAlignment="1" applyProtection="1">
      <alignment vertical="center" wrapText="1"/>
    </xf>
    <xf numFmtId="0" fontId="29" fillId="0" borderId="0" xfId="0" applyFont="1" applyAlignment="1" applyProtection="1">
      <alignment horizontal="right" vertical="top"/>
    </xf>
    <xf numFmtId="0" fontId="29" fillId="0" borderId="0" xfId="0" applyFont="1" applyAlignment="1" applyProtection="1">
      <alignment horizontal="right" vertical="top"/>
      <protection locked="0"/>
    </xf>
    <xf numFmtId="0" fontId="30" fillId="0" borderId="0" xfId="0" applyFont="1" applyAlignment="1" applyProtection="1">
      <alignment horizontal="right" vertical="top"/>
    </xf>
    <xf numFmtId="164" fontId="27" fillId="0" borderId="0" xfId="0" applyNumberFormat="1" applyFont="1" applyFill="1" applyAlignment="1" applyProtection="1">
      <alignment vertical="center" wrapText="1"/>
    </xf>
    <xf numFmtId="0" fontId="6" fillId="0" borderId="51" xfId="0" applyFont="1" applyFill="1" applyBorder="1" applyAlignment="1" applyProtection="1">
      <alignment horizontal="center" vertical="center" wrapText="1"/>
    </xf>
    <xf numFmtId="0" fontId="6" fillId="0" borderId="57" xfId="0" applyFont="1" applyFill="1" applyBorder="1" applyAlignment="1" applyProtection="1">
      <alignment horizontal="center" vertical="center"/>
      <protection locked="0"/>
    </xf>
    <xf numFmtId="0" fontId="6" fillId="0" borderId="58" xfId="0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6" fillId="0" borderId="4" xfId="0" quotePrefix="1" applyFont="1" applyFill="1" applyBorder="1" applyAlignment="1" applyProtection="1">
      <alignment horizontal="right" vertical="center" indent="1"/>
    </xf>
    <xf numFmtId="0" fontId="2" fillId="0" borderId="0" xfId="0" applyFont="1" applyFill="1" applyAlignment="1" applyProtection="1">
      <alignment vertical="center"/>
    </xf>
    <xf numFmtId="0" fontId="6" fillId="0" borderId="59" xfId="0" applyFont="1" applyFill="1" applyBorder="1" applyAlignment="1" applyProtection="1">
      <alignment horizontal="center" vertical="center" wrapText="1"/>
    </xf>
    <xf numFmtId="0" fontId="6" fillId="0" borderId="60" xfId="0" applyFont="1" applyFill="1" applyBorder="1" applyAlignment="1" applyProtection="1">
      <alignment horizontal="center" vertical="center"/>
    </xf>
    <xf numFmtId="0" fontId="6" fillId="0" borderId="61" xfId="0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horizontal="center" vertical="center"/>
    </xf>
    <xf numFmtId="49" fontId="6" fillId="0" borderId="62" xfId="0" applyNumberFormat="1" applyFont="1" applyFill="1" applyBorder="1" applyAlignment="1" applyProtection="1">
      <alignment horizontal="right" vertical="center" indent="1"/>
    </xf>
    <xf numFmtId="0" fontId="6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right"/>
    </xf>
    <xf numFmtId="0" fontId="31" fillId="0" borderId="0" xfId="0" applyFont="1" applyFill="1" applyAlignment="1" applyProtection="1">
      <alignment vertical="center"/>
    </xf>
    <xf numFmtId="0" fontId="6" fillId="0" borderId="55" xfId="0" applyFont="1" applyFill="1" applyBorder="1" applyAlignment="1" applyProtection="1">
      <alignment horizontal="center" vertical="center" wrapText="1"/>
    </xf>
    <xf numFmtId="0" fontId="6" fillId="0" borderId="24" xfId="0" applyFont="1" applyFill="1" applyBorder="1" applyAlignment="1" applyProtection="1">
      <alignment horizontal="center" vertical="center" wrapText="1"/>
    </xf>
    <xf numFmtId="0" fontId="6" fillId="0" borderId="63" xfId="0" applyFont="1" applyFill="1" applyBorder="1" applyAlignment="1" applyProtection="1">
      <alignment horizontal="center" vertical="center" wrapText="1"/>
    </xf>
    <xf numFmtId="0" fontId="6" fillId="0" borderId="64" xfId="0" applyFont="1" applyFill="1" applyBorder="1" applyAlignment="1" applyProtection="1">
      <alignment horizontal="center" vertical="center" wrapText="1"/>
    </xf>
    <xf numFmtId="0" fontId="0" fillId="0" borderId="0" xfId="0" applyFont="1" applyFill="1" applyAlignment="1" applyProtection="1">
      <alignment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33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6" fillId="0" borderId="55" xfId="0" applyFont="1" applyFill="1" applyBorder="1" applyAlignment="1" applyProtection="1">
      <alignment horizontal="center" vertical="center" wrapText="1"/>
    </xf>
    <xf numFmtId="0" fontId="6" fillId="0" borderId="65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49" fontId="9" fillId="0" borderId="11" xfId="1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Alignment="1" applyProtection="1">
      <alignment vertical="center" wrapText="1"/>
    </xf>
    <xf numFmtId="49" fontId="9" fillId="0" borderId="14" xfId="1" applyNumberFormat="1" applyFont="1" applyFill="1" applyBorder="1" applyAlignment="1" applyProtection="1">
      <alignment horizontal="center" vertical="center" wrapText="1"/>
    </xf>
    <xf numFmtId="0" fontId="32" fillId="0" borderId="0" xfId="0" applyFont="1" applyFill="1" applyAlignment="1" applyProtection="1">
      <alignment vertical="center" wrapText="1"/>
    </xf>
    <xf numFmtId="49" fontId="9" fillId="0" borderId="17" xfId="1" applyNumberFormat="1" applyFont="1" applyFill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wrapText="1"/>
    </xf>
    <xf numFmtId="0" fontId="11" fillId="0" borderId="18" xfId="0" applyFont="1" applyBorder="1" applyAlignment="1" applyProtection="1">
      <alignment wrapText="1"/>
    </xf>
    <xf numFmtId="0" fontId="11" fillId="0" borderId="11" xfId="0" applyFont="1" applyBorder="1" applyAlignment="1" applyProtection="1">
      <alignment horizontal="center" wrapText="1"/>
    </xf>
    <xf numFmtId="0" fontId="11" fillId="0" borderId="14" xfId="0" applyFont="1" applyBorder="1" applyAlignment="1" applyProtection="1">
      <alignment horizontal="center" wrapText="1"/>
    </xf>
    <xf numFmtId="0" fontId="11" fillId="0" borderId="17" xfId="0" applyFont="1" applyBorder="1" applyAlignment="1" applyProtection="1">
      <alignment horizontal="center" wrapText="1"/>
    </xf>
    <xf numFmtId="0" fontId="12" fillId="0" borderId="9" xfId="0" applyFont="1" applyBorder="1" applyAlignment="1" applyProtection="1">
      <alignment wrapText="1"/>
    </xf>
    <xf numFmtId="0" fontId="12" fillId="0" borderId="20" xfId="0" applyFont="1" applyBorder="1" applyAlignment="1" applyProtection="1">
      <alignment horizontal="center" wrapText="1"/>
    </xf>
    <xf numFmtId="0" fontId="12" fillId="0" borderId="21" xfId="0" applyFont="1" applyBorder="1" applyAlignment="1" applyProtection="1">
      <alignment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164" fontId="8" fillId="0" borderId="0" xfId="0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horizontal="left" vertical="center" wrapText="1"/>
    </xf>
    <xf numFmtId="0" fontId="9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horizontal="right" vertical="center" wrapText="1" indent="1"/>
    </xf>
    <xf numFmtId="0" fontId="8" fillId="0" borderId="23" xfId="1" applyFont="1" applyFill="1" applyBorder="1" applyAlignment="1" applyProtection="1">
      <alignment horizontal="center" vertical="center" wrapText="1"/>
    </xf>
    <xf numFmtId="164" fontId="8" fillId="0" borderId="64" xfId="1" applyNumberFormat="1" applyFont="1" applyFill="1" applyBorder="1" applyAlignment="1" applyProtection="1">
      <alignment horizontal="right" vertical="center" wrapText="1" indent="1"/>
    </xf>
    <xf numFmtId="0" fontId="33" fillId="0" borderId="0" xfId="0" applyFont="1" applyFill="1" applyAlignment="1" applyProtection="1">
      <alignment vertical="center" wrapText="1"/>
    </xf>
    <xf numFmtId="49" fontId="9" fillId="0" borderId="2" xfId="1" applyNumberFormat="1" applyFont="1" applyFill="1" applyBorder="1" applyAlignment="1" applyProtection="1">
      <alignment horizontal="center" vertical="center" wrapText="1"/>
    </xf>
    <xf numFmtId="164" fontId="9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38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41" xfId="1" applyNumberFormat="1" applyFont="1" applyFill="1" applyBorder="1" applyAlignment="1" applyProtection="1">
      <alignment horizontal="right" vertical="center" wrapText="1" indent="1"/>
      <protection locked="0"/>
    </xf>
    <xf numFmtId="49" fontId="9" fillId="0" borderId="28" xfId="1" applyNumberFormat="1" applyFont="1" applyFill="1" applyBorder="1" applyAlignment="1" applyProtection="1">
      <alignment horizontal="center" vertical="center" wrapText="1"/>
    </xf>
    <xf numFmtId="49" fontId="9" fillId="0" borderId="5" xfId="1" applyNumberFormat="1" applyFont="1" applyFill="1" applyBorder="1" applyAlignment="1" applyProtection="1">
      <alignment horizontal="center" vertical="center" wrapText="1"/>
    </xf>
    <xf numFmtId="164" fontId="9" fillId="0" borderId="7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36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2" xfId="1" applyNumberFormat="1" applyFont="1" applyFill="1" applyBorder="1" applyAlignment="1" applyProtection="1">
      <alignment horizontal="right" vertical="center" wrapText="1" indent="1"/>
    </xf>
    <xf numFmtId="16" fontId="0" fillId="0" borderId="0" xfId="0" applyNumberFormat="1" applyFont="1" applyFill="1" applyAlignment="1" applyProtection="1">
      <alignment vertical="center" wrapText="1"/>
    </xf>
    <xf numFmtId="164" fontId="12" fillId="0" borderId="22" xfId="0" applyNumberFormat="1" applyFont="1" applyBorder="1" applyAlignment="1" applyProtection="1">
      <alignment horizontal="right" vertical="center" wrapText="1" indent="1"/>
    </xf>
    <xf numFmtId="164" fontId="15" fillId="0" borderId="22" xfId="0" quotePrefix="1" applyNumberFormat="1" applyFont="1" applyBorder="1" applyAlignment="1" applyProtection="1">
      <alignment horizontal="right" vertical="center" wrapText="1" indent="1"/>
    </xf>
    <xf numFmtId="0" fontId="12" fillId="0" borderId="20" xfId="0" applyFont="1" applyBorder="1" applyAlignment="1" applyProtection="1">
      <alignment horizontal="center" vertical="center" wrapText="1"/>
    </xf>
    <xf numFmtId="0" fontId="0" fillId="0" borderId="0" xfId="0" applyFont="1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0" fontId="31" fillId="0" borderId="8" xfId="0" applyFont="1" applyFill="1" applyBorder="1" applyAlignment="1" applyProtection="1">
      <alignment horizontal="left" vertical="center"/>
    </xf>
    <xf numFmtId="0" fontId="31" fillId="0" borderId="33" xfId="0" applyFont="1" applyFill="1" applyBorder="1" applyAlignment="1" applyProtection="1">
      <alignment vertical="center" wrapText="1"/>
    </xf>
    <xf numFmtId="3" fontId="31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3" fontId="31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3" fontId="31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Alignment="1" applyProtection="1">
      <alignment horizontal="right" vertical="top"/>
      <protection locked="0"/>
    </xf>
    <xf numFmtId="49" fontId="6" fillId="0" borderId="4" xfId="0" applyNumberFormat="1" applyFont="1" applyFill="1" applyBorder="1" applyAlignment="1" applyProtection="1">
      <alignment horizontal="right" vertical="center"/>
    </xf>
    <xf numFmtId="0" fontId="6" fillId="0" borderId="61" xfId="0" quotePrefix="1" applyFont="1" applyFill="1" applyBorder="1" applyAlignment="1" applyProtection="1">
      <alignment horizontal="center" vertical="center"/>
    </xf>
    <xf numFmtId="0" fontId="6" fillId="0" borderId="29" xfId="0" quotePrefix="1" applyFont="1" applyFill="1" applyBorder="1" applyAlignment="1" applyProtection="1">
      <alignment horizontal="center" vertical="center"/>
    </xf>
    <xf numFmtId="49" fontId="6" fillId="0" borderId="62" xfId="0" applyNumberFormat="1" applyFont="1" applyFill="1" applyBorder="1" applyAlignment="1" applyProtection="1">
      <alignment horizontal="right" vertical="center"/>
    </xf>
    <xf numFmtId="0" fontId="13" fillId="0" borderId="9" xfId="0" applyFont="1" applyFill="1" applyBorder="1" applyAlignment="1" applyProtection="1">
      <alignment horizontal="left" vertical="center" wrapText="1" indent="1"/>
    </xf>
    <xf numFmtId="164" fontId="13" fillId="0" borderId="33" xfId="0" applyNumberFormat="1" applyFont="1" applyFill="1" applyBorder="1" applyAlignment="1" applyProtection="1">
      <alignment horizontal="right" vertical="center" wrapText="1" indent="1"/>
    </xf>
    <xf numFmtId="164" fontId="13" fillId="0" borderId="10" xfId="0" applyNumberFormat="1" applyFont="1" applyFill="1" applyBorder="1" applyAlignment="1" applyProtection="1">
      <alignment horizontal="right" vertical="center" wrapText="1" indent="1"/>
    </xf>
    <xf numFmtId="49" fontId="14" fillId="0" borderId="2" xfId="0" applyNumberFormat="1" applyFont="1" applyFill="1" applyBorder="1" applyAlignment="1" applyProtection="1">
      <alignment horizontal="center" vertical="center" wrapText="1"/>
    </xf>
    <xf numFmtId="164" fontId="9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14" xfId="0" applyNumberFormat="1" applyFont="1" applyFill="1" applyBorder="1" applyAlignment="1" applyProtection="1">
      <alignment horizontal="center" vertical="center" wrapText="1"/>
    </xf>
    <xf numFmtId="164" fontId="9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8" xfId="0" applyFont="1" applyFill="1" applyBorder="1" applyAlignment="1" applyProtection="1">
      <alignment horizontal="center" vertical="center" wrapText="1"/>
    </xf>
    <xf numFmtId="164" fontId="13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</xf>
    <xf numFmtId="0" fontId="14" fillId="0" borderId="12" xfId="1" applyFont="1" applyFill="1" applyBorder="1" applyAlignment="1" applyProtection="1">
      <alignment horizontal="left" vertical="center" wrapText="1" indent="1"/>
    </xf>
    <xf numFmtId="164" fontId="14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5" xfId="1" applyFont="1" applyFill="1" applyBorder="1" applyAlignment="1" applyProtection="1">
      <alignment horizontal="left" vertical="center" wrapText="1" indent="1"/>
    </xf>
    <xf numFmtId="164" fontId="14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1" xfId="1" quotePrefix="1" applyFont="1" applyFill="1" applyBorder="1" applyAlignment="1" applyProtection="1">
      <alignment horizontal="left" vertical="center" wrapText="1" indent="1"/>
    </xf>
    <xf numFmtId="164" fontId="14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1" xfId="1" applyFont="1" applyFill="1" applyBorder="1" applyAlignment="1" applyProtection="1">
      <alignment horizontal="left" vertical="center" wrapText="1" indent="1"/>
    </xf>
    <xf numFmtId="0" fontId="12" fillId="0" borderId="8" xfId="0" applyFont="1" applyBorder="1" applyAlignment="1" applyProtection="1">
      <alignment horizontal="center" vertical="center" wrapText="1"/>
    </xf>
    <xf numFmtId="0" fontId="15" fillId="0" borderId="33" xfId="0" applyFont="1" applyBorder="1" applyAlignment="1" applyProtection="1">
      <alignment horizontal="left" wrapText="1" indent="1"/>
    </xf>
    <xf numFmtId="164" fontId="8" fillId="0" borderId="9" xfId="0" applyNumberFormat="1" applyFont="1" applyFill="1" applyBorder="1" applyAlignment="1" applyProtection="1">
      <alignment horizontal="right" vertical="center" wrapText="1" indent="1"/>
    </xf>
    <xf numFmtId="164" fontId="8" fillId="0" borderId="33" xfId="0" applyNumberFormat="1" applyFont="1" applyFill="1" applyBorder="1" applyAlignment="1" applyProtection="1">
      <alignment horizontal="right" vertical="center" wrapText="1" indent="1"/>
    </xf>
    <xf numFmtId="164" fontId="8" fillId="0" borderId="10" xfId="0" applyNumberFormat="1" applyFont="1" applyFill="1" applyBorder="1" applyAlignment="1" applyProtection="1">
      <alignment horizontal="right" vertical="center" wrapText="1" indent="1"/>
    </xf>
    <xf numFmtId="0" fontId="6" fillId="0" borderId="9" xfId="0" applyFont="1" applyFill="1" applyBorder="1" applyAlignment="1" applyProtection="1">
      <alignment horizontal="left" vertical="center" wrapText="1" indent="1"/>
    </xf>
    <xf numFmtId="3" fontId="3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center" vertical="center" wrapText="1"/>
    </xf>
    <xf numFmtId="164" fontId="5" fillId="0" borderId="0" xfId="0" applyNumberFormat="1" applyFont="1" applyFill="1" applyAlignment="1" applyProtection="1">
      <alignment horizontal="right" vertical="center"/>
    </xf>
    <xf numFmtId="0" fontId="6" fillId="0" borderId="23" xfId="0" applyFont="1" applyFill="1" applyBorder="1" applyAlignment="1" applyProtection="1">
      <alignment horizontal="center" vertical="center" wrapText="1"/>
    </xf>
    <xf numFmtId="0" fontId="6" fillId="0" borderId="24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6" fillId="0" borderId="20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22" xfId="0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center" vertical="center" wrapText="1"/>
    </xf>
    <xf numFmtId="0" fontId="8" fillId="0" borderId="22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right" vertical="center" wrapText="1" indent="1"/>
    </xf>
    <xf numFmtId="0" fontId="9" fillId="0" borderId="12" xfId="0" applyFont="1" applyFill="1" applyBorder="1" applyAlignment="1" applyProtection="1">
      <alignment horizontal="left" vertical="center" wrapText="1"/>
      <protection locked="0"/>
    </xf>
    <xf numFmtId="164" fontId="9" fillId="0" borderId="12" xfId="0" applyNumberFormat="1" applyFont="1" applyFill="1" applyBorder="1" applyAlignment="1" applyProtection="1">
      <alignment vertical="center" wrapText="1"/>
      <protection locked="0"/>
    </xf>
    <xf numFmtId="164" fontId="9" fillId="0" borderId="12" xfId="0" applyNumberFormat="1" applyFont="1" applyFill="1" applyBorder="1" applyAlignment="1" applyProtection="1">
      <alignment vertical="center" wrapText="1"/>
    </xf>
    <xf numFmtId="164" fontId="9" fillId="0" borderId="36" xfId="0" applyNumberFormat="1" applyFont="1" applyFill="1" applyBorder="1" applyAlignment="1" applyProtection="1">
      <alignment vertical="center" wrapText="1"/>
      <protection locked="0"/>
    </xf>
    <xf numFmtId="0" fontId="9" fillId="0" borderId="14" xfId="0" applyFont="1" applyFill="1" applyBorder="1" applyAlignment="1" applyProtection="1">
      <alignment horizontal="right" vertical="center" wrapText="1" indent="1"/>
    </xf>
    <xf numFmtId="0" fontId="9" fillId="0" borderId="15" xfId="0" applyFont="1" applyFill="1" applyBorder="1" applyAlignment="1" applyProtection="1">
      <alignment horizontal="left" vertical="center" wrapText="1"/>
      <protection locked="0"/>
    </xf>
    <xf numFmtId="164" fontId="9" fillId="0" borderId="15" xfId="0" applyNumberFormat="1" applyFont="1" applyFill="1" applyBorder="1" applyAlignment="1" applyProtection="1">
      <alignment vertical="center" wrapText="1"/>
      <protection locked="0"/>
    </xf>
    <xf numFmtId="164" fontId="9" fillId="0" borderId="38" xfId="0" applyNumberFormat="1" applyFont="1" applyFill="1" applyBorder="1" applyAlignment="1" applyProtection="1">
      <alignment vertical="center" wrapText="1"/>
      <protection locked="0"/>
    </xf>
    <xf numFmtId="0" fontId="6" fillId="0" borderId="55" xfId="0" applyFont="1" applyFill="1" applyBorder="1" applyAlignment="1" applyProtection="1">
      <alignment horizontal="left" vertical="center" wrapText="1" indent="1"/>
    </xf>
    <xf numFmtId="0" fontId="6" fillId="0" borderId="33" xfId="0" applyFont="1" applyFill="1" applyBorder="1" applyAlignment="1" applyProtection="1">
      <alignment horizontal="left" vertical="center" wrapText="1" indent="1"/>
    </xf>
    <xf numFmtId="164" fontId="8" fillId="0" borderId="9" xfId="0" applyNumberFormat="1" applyFont="1" applyFill="1" applyBorder="1" applyAlignment="1" applyProtection="1">
      <alignment vertical="center" wrapText="1"/>
    </xf>
    <xf numFmtId="164" fontId="8" fillId="0" borderId="22" xfId="0" applyNumberFormat="1" applyFont="1" applyFill="1" applyBorder="1" applyAlignment="1" applyProtection="1">
      <alignment vertical="center" wrapText="1"/>
    </xf>
    <xf numFmtId="164" fontId="0" fillId="0" borderId="0" xfId="0" applyNumberFormat="1" applyFont="1" applyFill="1" applyAlignment="1" applyProtection="1">
      <alignment horizontal="center" vertical="center" wrapText="1"/>
      <protection locked="0"/>
    </xf>
    <xf numFmtId="164" fontId="0" fillId="0" borderId="0" xfId="0" applyNumberFormat="1" applyFont="1" applyFill="1" applyAlignment="1" applyProtection="1">
      <alignment vertical="center" wrapText="1"/>
      <protection locked="0"/>
    </xf>
    <xf numFmtId="164" fontId="21" fillId="0" borderId="0" xfId="0" applyNumberFormat="1" applyFont="1" applyFill="1" applyAlignment="1" applyProtection="1">
      <alignment horizontal="right" vertical="center"/>
      <protection locked="0"/>
    </xf>
    <xf numFmtId="164" fontId="20" fillId="0" borderId="0" xfId="0" applyNumberFormat="1" applyFont="1" applyFill="1" applyAlignment="1">
      <alignment horizontal="center" textRotation="180" wrapText="1"/>
    </xf>
    <xf numFmtId="164" fontId="7" fillId="0" borderId="23" xfId="0" applyNumberFormat="1" applyFont="1" applyFill="1" applyBorder="1" applyAlignment="1" applyProtection="1">
      <alignment horizontal="center" vertical="center" wrapText="1"/>
    </xf>
    <xf numFmtId="164" fontId="7" fillId="0" borderId="24" xfId="0" applyNumberFormat="1" applyFont="1" applyFill="1" applyBorder="1" applyAlignment="1" applyProtection="1">
      <alignment horizontal="center" vertical="center" wrapText="1"/>
    </xf>
    <xf numFmtId="164" fontId="7" fillId="0" borderId="57" xfId="0" applyNumberFormat="1" applyFont="1" applyFill="1" applyBorder="1" applyAlignment="1" applyProtection="1">
      <alignment horizontal="centerContinuous" vertical="center"/>
    </xf>
    <xf numFmtId="164" fontId="7" fillId="0" borderId="58" xfId="0" applyNumberFormat="1" applyFont="1" applyFill="1" applyBorder="1" applyAlignment="1" applyProtection="1">
      <alignment horizontal="centerContinuous" vertical="center"/>
    </xf>
    <xf numFmtId="164" fontId="7" fillId="0" borderId="26" xfId="0" applyNumberFormat="1" applyFont="1" applyFill="1" applyBorder="1" applyAlignment="1" applyProtection="1">
      <alignment horizontal="centerContinuous" vertical="center"/>
    </xf>
    <xf numFmtId="164" fontId="35" fillId="0" borderId="0" xfId="0" applyNumberFormat="1" applyFont="1" applyFill="1" applyAlignment="1">
      <alignment vertical="center"/>
    </xf>
    <xf numFmtId="164" fontId="7" fillId="0" borderId="20" xfId="0" applyNumberFormat="1" applyFont="1" applyFill="1" applyBorder="1" applyAlignment="1" applyProtection="1">
      <alignment horizontal="center" vertical="center" wrapText="1"/>
    </xf>
    <xf numFmtId="164" fontId="7" fillId="0" borderId="21" xfId="0" applyNumberFormat="1" applyFont="1" applyFill="1" applyBorder="1" applyAlignment="1" applyProtection="1">
      <alignment horizontal="center" vertical="center"/>
    </xf>
    <xf numFmtId="164" fontId="7" fillId="0" borderId="21" xfId="0" applyNumberFormat="1" applyFont="1" applyFill="1" applyBorder="1" applyAlignment="1" applyProtection="1">
      <alignment horizontal="center" vertical="center" wrapText="1"/>
    </xf>
    <xf numFmtId="164" fontId="7" fillId="0" borderId="47" xfId="0" applyNumberFormat="1" applyFont="1" applyFill="1" applyBorder="1" applyAlignment="1" applyProtection="1">
      <alignment horizontal="center" vertical="center"/>
    </xf>
    <xf numFmtId="164" fontId="7" fillId="0" borderId="60" xfId="0" applyNumberFormat="1" applyFont="1" applyFill="1" applyBorder="1" applyAlignment="1" applyProtection="1">
      <alignment horizontal="center" vertical="center"/>
    </xf>
    <xf numFmtId="164" fontId="7" fillId="0" borderId="7" xfId="0" applyNumberFormat="1" applyFont="1" applyFill="1" applyBorder="1" applyAlignment="1" applyProtection="1">
      <alignment horizontal="center" vertical="center" wrapText="1"/>
    </xf>
    <xf numFmtId="164" fontId="35" fillId="0" borderId="0" xfId="0" applyNumberFormat="1" applyFont="1" applyFill="1" applyAlignment="1">
      <alignment horizontal="center" vertical="center"/>
    </xf>
    <xf numFmtId="164" fontId="13" fillId="0" borderId="55" xfId="0" applyNumberFormat="1" applyFont="1" applyFill="1" applyBorder="1" applyAlignment="1" applyProtection="1">
      <alignment horizontal="center" vertical="center" wrapText="1"/>
    </xf>
    <xf numFmtId="164" fontId="13" fillId="0" borderId="72" xfId="0" applyNumberFormat="1" applyFont="1" applyFill="1" applyBorder="1" applyAlignment="1" applyProtection="1">
      <alignment horizontal="center" vertical="center" wrapText="1"/>
    </xf>
    <xf numFmtId="164" fontId="13" fillId="0" borderId="42" xfId="0" applyNumberFormat="1" applyFont="1" applyFill="1" applyBorder="1" applyAlignment="1" applyProtection="1">
      <alignment horizontal="center" vertical="center" wrapText="1"/>
    </xf>
    <xf numFmtId="164" fontId="13" fillId="0" borderId="2" xfId="0" applyNumberFormat="1" applyFont="1" applyFill="1" applyBorder="1" applyAlignment="1" applyProtection="1">
      <alignment horizontal="right" vertical="center" wrapText="1" indent="1"/>
    </xf>
    <xf numFmtId="164" fontId="13" fillId="0" borderId="3" xfId="0" applyNumberFormat="1" applyFont="1" applyFill="1" applyBorder="1" applyAlignment="1" applyProtection="1">
      <alignment horizontal="left" vertical="center" wrapText="1" indent="1"/>
    </xf>
    <xf numFmtId="1" fontId="22" fillId="2" borderId="3" xfId="0" applyNumberFormat="1" applyFont="1" applyFill="1" applyBorder="1" applyAlignment="1" applyProtection="1">
      <alignment horizontal="center" vertical="center" wrapText="1"/>
    </xf>
    <xf numFmtId="164" fontId="13" fillId="0" borderId="3" xfId="0" applyNumberFormat="1" applyFont="1" applyFill="1" applyBorder="1" applyAlignment="1" applyProtection="1">
      <alignment vertical="center" wrapText="1"/>
    </xf>
    <xf numFmtId="164" fontId="13" fillId="0" borderId="57" xfId="0" applyNumberFormat="1" applyFont="1" applyFill="1" applyBorder="1" applyAlignment="1" applyProtection="1">
      <alignment vertical="center" wrapText="1"/>
    </xf>
    <xf numFmtId="164" fontId="13" fillId="0" borderId="44" xfId="0" applyNumberFormat="1" applyFont="1" applyFill="1" applyBorder="1" applyAlignment="1" applyProtection="1">
      <alignment vertical="center" wrapText="1"/>
    </xf>
    <xf numFmtId="164" fontId="13" fillId="0" borderId="14" xfId="0" applyNumberFormat="1" applyFont="1" applyFill="1" applyBorder="1" applyAlignment="1" applyProtection="1">
      <alignment horizontal="right" vertical="center" wrapText="1" indent="1"/>
    </xf>
    <xf numFmtId="164" fontId="14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37" xfId="0" applyNumberFormat="1" applyFont="1" applyFill="1" applyBorder="1" applyAlignment="1" applyProtection="1">
      <alignment vertical="center" wrapText="1"/>
    </xf>
    <xf numFmtId="164" fontId="13" fillId="0" borderId="15" xfId="0" applyNumberFormat="1" applyFont="1" applyFill="1" applyBorder="1" applyAlignment="1" applyProtection="1">
      <alignment horizontal="left" vertical="center" wrapText="1" indent="1"/>
    </xf>
    <xf numFmtId="1" fontId="22" fillId="2" borderId="15" xfId="0" applyNumberFormat="1" applyFont="1" applyFill="1" applyBorder="1" applyAlignment="1" applyProtection="1">
      <alignment horizontal="center" vertical="center" wrapText="1"/>
    </xf>
    <xf numFmtId="164" fontId="13" fillId="0" borderId="15" xfId="0" applyNumberFormat="1" applyFont="1" applyFill="1" applyBorder="1" applyAlignment="1" applyProtection="1">
      <alignment vertical="center" wrapText="1"/>
    </xf>
    <xf numFmtId="164" fontId="13" fillId="0" borderId="40" xfId="0" applyNumberFormat="1" applyFont="1" applyFill="1" applyBorder="1" applyAlignment="1" applyProtection="1">
      <alignment vertical="center" wrapText="1"/>
    </xf>
    <xf numFmtId="164" fontId="13" fillId="0" borderId="37" xfId="0" applyNumberFormat="1" applyFont="1" applyFill="1" applyBorder="1" applyAlignment="1" applyProtection="1">
      <alignment vertical="center" wrapText="1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164" fontId="13" fillId="0" borderId="30" xfId="0" applyNumberFormat="1" applyFont="1" applyFill="1" applyBorder="1" applyAlignment="1" applyProtection="1">
      <alignment horizontal="left" vertical="center" wrapText="1" indent="1"/>
    </xf>
    <xf numFmtId="1" fontId="22" fillId="2" borderId="18" xfId="0" applyNumberFormat="1" applyFont="1" applyFill="1" applyBorder="1" applyAlignment="1" applyProtection="1">
      <alignment horizontal="center" vertical="center" wrapText="1"/>
    </xf>
    <xf numFmtId="164" fontId="13" fillId="0" borderId="30" xfId="0" applyNumberFormat="1" applyFont="1" applyFill="1" applyBorder="1" applyAlignment="1" applyProtection="1">
      <alignment vertical="center" wrapText="1"/>
    </xf>
    <xf numFmtId="164" fontId="13" fillId="0" borderId="46" xfId="0" applyNumberFormat="1" applyFont="1" applyFill="1" applyBorder="1" applyAlignment="1" applyProtection="1">
      <alignment vertical="center" wrapText="1"/>
    </xf>
    <xf numFmtId="164" fontId="13" fillId="0" borderId="15" xfId="0" applyNumberFormat="1" applyFont="1" applyFill="1" applyBorder="1" applyAlignment="1" applyProtection="1">
      <alignment horizontal="right" vertical="center" wrapText="1" indent="1"/>
    </xf>
    <xf numFmtId="164" fontId="14" fillId="0" borderId="27" xfId="0" applyNumberFormat="1" applyFont="1" applyFill="1" applyBorder="1" applyAlignment="1" applyProtection="1">
      <alignment vertical="center" wrapText="1"/>
      <protection locked="0"/>
    </xf>
    <xf numFmtId="164" fontId="14" fillId="0" borderId="38" xfId="0" applyNumberFormat="1" applyFont="1" applyFill="1" applyBorder="1" applyAlignment="1" applyProtection="1">
      <alignment vertical="center" wrapText="1"/>
      <protection locked="0"/>
    </xf>
    <xf numFmtId="164" fontId="13" fillId="0" borderId="6" xfId="0" applyNumberFormat="1" applyFont="1" applyFill="1" applyBorder="1" applyAlignment="1" applyProtection="1">
      <alignment horizontal="right" vertical="center" wrapText="1" indent="1"/>
    </xf>
    <xf numFmtId="164" fontId="14" fillId="0" borderId="6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6" xfId="0" applyNumberFormat="1" applyFont="1" applyFill="1" applyBorder="1" applyAlignment="1" applyProtection="1">
      <alignment vertical="center" wrapText="1"/>
      <protection locked="0"/>
    </xf>
    <xf numFmtId="164" fontId="14" fillId="0" borderId="7" xfId="0" applyNumberFormat="1" applyFont="1" applyFill="1" applyBorder="1" applyAlignment="1" applyProtection="1">
      <alignment vertical="center" wrapText="1"/>
      <protection locked="0"/>
    </xf>
    <xf numFmtId="164" fontId="14" fillId="0" borderId="42" xfId="0" applyNumberFormat="1" applyFont="1" applyFill="1" applyBorder="1" applyAlignment="1" applyProtection="1">
      <alignment vertical="center" wrapText="1"/>
    </xf>
    <xf numFmtId="164" fontId="13" fillId="0" borderId="20" xfId="0" applyNumberFormat="1" applyFont="1" applyFill="1" applyBorder="1" applyAlignment="1" applyProtection="1">
      <alignment horizontal="right" vertical="center" wrapText="1" indent="1"/>
    </xf>
    <xf numFmtId="164" fontId="13" fillId="0" borderId="21" xfId="0" applyNumberFormat="1" applyFont="1" applyFill="1" applyBorder="1" applyAlignment="1" applyProtection="1">
      <alignment horizontal="left" vertical="center" wrapText="1" indent="1"/>
    </xf>
    <xf numFmtId="1" fontId="14" fillId="2" borderId="47" xfId="0" applyNumberFormat="1" applyFont="1" applyFill="1" applyBorder="1" applyAlignment="1" applyProtection="1">
      <alignment vertical="center" wrapText="1"/>
    </xf>
    <xf numFmtId="164" fontId="13" fillId="0" borderId="21" xfId="0" applyNumberFormat="1" applyFont="1" applyFill="1" applyBorder="1" applyAlignment="1" applyProtection="1">
      <alignment vertical="center" wrapText="1"/>
    </xf>
    <xf numFmtId="164" fontId="13" fillId="0" borderId="72" xfId="0" applyNumberFormat="1" applyFont="1" applyFill="1" applyBorder="1" applyAlignment="1" applyProtection="1">
      <alignment vertical="center" wrapText="1"/>
    </xf>
    <xf numFmtId="164" fontId="13" fillId="0" borderId="34" xfId="0" applyNumberFormat="1" applyFont="1" applyFill="1" applyBorder="1" applyAlignment="1" applyProtection="1">
      <alignment vertical="center" wrapText="1"/>
    </xf>
    <xf numFmtId="0" fontId="24" fillId="0" borderId="0" xfId="6" applyFill="1" applyProtection="1"/>
    <xf numFmtId="0" fontId="36" fillId="0" borderId="0" xfId="6" applyFont="1" applyFill="1" applyProtection="1"/>
    <xf numFmtId="0" fontId="26" fillId="0" borderId="0" xfId="6" applyFont="1" applyFill="1" applyAlignment="1" applyProtection="1">
      <alignment horizontal="center"/>
    </xf>
    <xf numFmtId="0" fontId="12" fillId="0" borderId="2" xfId="6" applyFont="1" applyFill="1" applyBorder="1" applyProtection="1"/>
    <xf numFmtId="0" fontId="12" fillId="0" borderId="3" xfId="6" applyFont="1" applyFill="1" applyBorder="1" applyAlignment="1" applyProtection="1">
      <alignment horizontal="center"/>
    </xf>
    <xf numFmtId="0" fontId="12" fillId="0" borderId="3" xfId="6" applyFont="1" applyFill="1" applyBorder="1" applyProtection="1"/>
    <xf numFmtId="0" fontId="12" fillId="0" borderId="4" xfId="6" applyFont="1" applyFill="1" applyBorder="1" applyAlignment="1" applyProtection="1">
      <alignment horizontal="center"/>
    </xf>
    <xf numFmtId="0" fontId="12" fillId="0" borderId="14" xfId="6" applyFont="1" applyFill="1" applyBorder="1" applyAlignment="1" applyProtection="1">
      <alignment horizontal="center" vertical="center" wrapText="1"/>
    </xf>
    <xf numFmtId="0" fontId="26" fillId="0" borderId="15" xfId="6" applyFont="1" applyFill="1" applyBorder="1" applyAlignment="1" applyProtection="1">
      <alignment horizontal="center" vertical="center" wrapText="1"/>
    </xf>
    <xf numFmtId="166" fontId="8" fillId="0" borderId="15" xfId="7" applyNumberFormat="1" applyFont="1" applyFill="1" applyBorder="1" applyAlignment="1" applyProtection="1">
      <alignment horizontal="center" vertical="center"/>
    </xf>
    <xf numFmtId="167" fontId="12" fillId="0" borderId="15" xfId="6" applyNumberFormat="1" applyFont="1" applyFill="1" applyBorder="1" applyAlignment="1" applyProtection="1">
      <alignment horizontal="center" vertical="center" wrapText="1"/>
    </xf>
    <xf numFmtId="167" fontId="12" fillId="0" borderId="38" xfId="6" applyNumberFormat="1" applyFont="1" applyFill="1" applyBorder="1" applyAlignment="1" applyProtection="1">
      <alignment horizontal="center" vertical="center" wrapText="1"/>
    </xf>
    <xf numFmtId="0" fontId="24" fillId="0" borderId="0" xfId="6" applyFill="1" applyAlignment="1" applyProtection="1">
      <alignment vertical="center"/>
    </xf>
    <xf numFmtId="0" fontId="11" fillId="0" borderId="11" xfId="6" applyFont="1" applyFill="1" applyBorder="1" applyAlignment="1" applyProtection="1">
      <alignment vertical="center"/>
    </xf>
    <xf numFmtId="0" fontId="37" fillId="0" borderId="70" xfId="6" applyFont="1" applyFill="1" applyBorder="1" applyAlignment="1" applyProtection="1">
      <alignment horizontal="left" vertical="center" wrapText="1" indent="1"/>
    </xf>
    <xf numFmtId="166" fontId="9" fillId="0" borderId="12" xfId="7" applyNumberFormat="1" applyFont="1" applyFill="1" applyBorder="1" applyAlignment="1" applyProtection="1">
      <alignment horizontal="center" vertical="center"/>
    </xf>
    <xf numFmtId="167" fontId="11" fillId="0" borderId="12" xfId="6" applyNumberFormat="1" applyFont="1" applyFill="1" applyBorder="1" applyAlignment="1" applyProtection="1">
      <alignment horizontal="right" vertical="center" wrapText="1"/>
      <protection locked="0"/>
    </xf>
    <xf numFmtId="167" fontId="11" fillId="0" borderId="12" xfId="6" applyNumberFormat="1" applyFont="1" applyFill="1" applyBorder="1" applyAlignment="1" applyProtection="1">
      <alignment horizontal="center" vertical="center" wrapText="1"/>
      <protection locked="0"/>
    </xf>
    <xf numFmtId="167" fontId="11" fillId="0" borderId="36" xfId="6" applyNumberFormat="1" applyFont="1" applyFill="1" applyBorder="1" applyAlignment="1" applyProtection="1">
      <alignment horizontal="right" vertical="center" wrapText="1"/>
      <protection locked="0"/>
    </xf>
    <xf numFmtId="0" fontId="11" fillId="0" borderId="14" xfId="6" applyFont="1" applyFill="1" applyBorder="1" applyAlignment="1" applyProtection="1">
      <alignment vertical="center"/>
    </xf>
    <xf numFmtId="0" fontId="37" fillId="0" borderId="27" xfId="6" applyFont="1" applyFill="1" applyBorder="1" applyAlignment="1" applyProtection="1">
      <alignment horizontal="left" vertical="center" wrapText="1" indent="1"/>
    </xf>
    <xf numFmtId="166" fontId="9" fillId="0" borderId="15" xfId="7" applyNumberFormat="1" applyFont="1" applyFill="1" applyBorder="1" applyAlignment="1" applyProtection="1">
      <alignment horizontal="center" vertical="center"/>
    </xf>
    <xf numFmtId="167" fontId="11" fillId="0" borderId="15" xfId="6" applyNumberFormat="1" applyFont="1" applyFill="1" applyBorder="1" applyAlignment="1" applyProtection="1">
      <alignment horizontal="right" vertical="center" wrapText="1"/>
      <protection locked="0"/>
    </xf>
    <xf numFmtId="167" fontId="11" fillId="0" borderId="15" xfId="6" applyNumberFormat="1" applyFont="1" applyFill="1" applyBorder="1" applyAlignment="1" applyProtection="1">
      <alignment horizontal="center" vertical="center" wrapText="1"/>
      <protection locked="0"/>
    </xf>
    <xf numFmtId="167" fontId="11" fillId="0" borderId="38" xfId="6" applyNumberFormat="1" applyFont="1" applyFill="1" applyBorder="1" applyAlignment="1" applyProtection="1">
      <alignment horizontal="right" vertical="center" wrapText="1"/>
      <protection locked="0"/>
    </xf>
    <xf numFmtId="0" fontId="26" fillId="0" borderId="27" xfId="6" applyFont="1" applyFill="1" applyBorder="1" applyAlignment="1" applyProtection="1">
      <alignment horizontal="left" vertical="center" wrapText="1" indent="1"/>
    </xf>
    <xf numFmtId="167" fontId="12" fillId="0" borderId="15" xfId="6" applyNumberFormat="1" applyFont="1" applyFill="1" applyBorder="1" applyAlignment="1" applyProtection="1">
      <alignment horizontal="center" vertical="center" wrapText="1"/>
      <protection locked="0"/>
    </xf>
    <xf numFmtId="0" fontId="37" fillId="0" borderId="27" xfId="6" applyFont="1" applyFill="1" applyBorder="1" applyAlignment="1" applyProtection="1">
      <alignment vertical="center" wrapText="1"/>
    </xf>
    <xf numFmtId="167" fontId="11" fillId="0" borderId="15" xfId="6" applyNumberFormat="1" applyFont="1" applyFill="1" applyBorder="1" applyAlignment="1" applyProtection="1">
      <alignment horizontal="right" vertical="center" wrapText="1"/>
    </xf>
    <xf numFmtId="167" fontId="11" fillId="0" borderId="15" xfId="6" applyNumberFormat="1" applyFont="1" applyFill="1" applyBorder="1" applyAlignment="1" applyProtection="1">
      <alignment horizontal="center" vertical="center" wrapText="1"/>
    </xf>
    <xf numFmtId="167" fontId="11" fillId="0" borderId="38" xfId="6" applyNumberFormat="1" applyFont="1" applyFill="1" applyBorder="1" applyAlignment="1" applyProtection="1">
      <alignment horizontal="right" vertical="center" wrapText="1"/>
    </xf>
    <xf numFmtId="0" fontId="12" fillId="0" borderId="27" xfId="6" applyFont="1" applyFill="1" applyBorder="1" applyAlignment="1" applyProtection="1">
      <alignment vertical="center" wrapText="1"/>
    </xf>
    <xf numFmtId="0" fontId="26" fillId="0" borderId="27" xfId="6" applyFont="1" applyFill="1" applyBorder="1" applyAlignment="1" applyProtection="1">
      <alignment vertical="center" wrapText="1"/>
    </xf>
    <xf numFmtId="0" fontId="37" fillId="0" borderId="69" xfId="6" applyFont="1" applyFill="1" applyBorder="1" applyAlignment="1" applyProtection="1">
      <alignment vertical="center" wrapText="1"/>
    </xf>
    <xf numFmtId="166" fontId="9" fillId="0" borderId="18" xfId="7" applyNumberFormat="1" applyFont="1" applyFill="1" applyBorder="1" applyAlignment="1" applyProtection="1">
      <alignment horizontal="center" vertical="center"/>
    </xf>
    <xf numFmtId="167" fontId="38" fillId="0" borderId="18" xfId="6" applyNumberFormat="1" applyFont="1" applyFill="1" applyBorder="1" applyAlignment="1" applyProtection="1">
      <alignment horizontal="right" vertical="center" wrapText="1"/>
    </xf>
    <xf numFmtId="167" fontId="38" fillId="0" borderId="18" xfId="6" applyNumberFormat="1" applyFont="1" applyFill="1" applyBorder="1" applyAlignment="1" applyProtection="1">
      <alignment horizontal="center" vertical="center" wrapText="1"/>
    </xf>
    <xf numFmtId="167" fontId="38" fillId="0" borderId="41" xfId="6" applyNumberFormat="1" applyFont="1" applyFill="1" applyBorder="1" applyAlignment="1" applyProtection="1">
      <alignment horizontal="right" vertical="center" wrapText="1"/>
    </xf>
    <xf numFmtId="0" fontId="37" fillId="0" borderId="27" xfId="6" applyFont="1" applyFill="1" applyBorder="1" applyProtection="1"/>
    <xf numFmtId="0" fontId="11" fillId="0" borderId="15" xfId="6" applyFont="1" applyFill="1" applyBorder="1" applyAlignment="1" applyProtection="1">
      <alignment horizontal="center"/>
    </xf>
    <xf numFmtId="3" fontId="11" fillId="0" borderId="15" xfId="6" applyNumberFormat="1" applyFont="1" applyFill="1" applyBorder="1" applyProtection="1"/>
    <xf numFmtId="3" fontId="11" fillId="0" borderId="15" xfId="6" applyNumberFormat="1" applyFont="1" applyFill="1" applyBorder="1" applyAlignment="1" applyProtection="1">
      <alignment horizontal="center"/>
    </xf>
    <xf numFmtId="3" fontId="24" fillId="0" borderId="38" xfId="6" applyNumberFormat="1" applyFont="1" applyFill="1" applyBorder="1" applyAlignment="1" applyProtection="1">
      <alignment horizontal="center"/>
    </xf>
    <xf numFmtId="0" fontId="12" fillId="0" borderId="27" xfId="6" applyFont="1" applyFill="1" applyBorder="1" applyProtection="1"/>
    <xf numFmtId="0" fontId="12" fillId="0" borderId="15" xfId="6" applyFont="1" applyFill="1" applyBorder="1" applyAlignment="1" applyProtection="1">
      <alignment horizontal="center"/>
    </xf>
    <xf numFmtId="3" fontId="12" fillId="0" borderId="15" xfId="6" applyNumberFormat="1" applyFont="1" applyFill="1" applyBorder="1" applyProtection="1"/>
    <xf numFmtId="3" fontId="12" fillId="0" borderId="15" xfId="6" applyNumberFormat="1" applyFont="1" applyFill="1" applyBorder="1" applyAlignment="1" applyProtection="1">
      <alignment horizontal="center"/>
    </xf>
    <xf numFmtId="0" fontId="12" fillId="0" borderId="15" xfId="6" applyFont="1" applyFill="1" applyBorder="1" applyProtection="1"/>
    <xf numFmtId="0" fontId="24" fillId="0" borderId="38" xfId="6" applyFill="1" applyBorder="1" applyAlignment="1" applyProtection="1">
      <alignment horizontal="center"/>
    </xf>
    <xf numFmtId="0" fontId="11" fillId="0" borderId="15" xfId="6" applyFont="1" applyFill="1" applyBorder="1" applyProtection="1"/>
    <xf numFmtId="0" fontId="11" fillId="0" borderId="5" xfId="6" applyFont="1" applyFill="1" applyBorder="1" applyAlignment="1" applyProtection="1">
      <alignment vertical="center"/>
    </xf>
    <xf numFmtId="0" fontId="12" fillId="0" borderId="71" xfId="6" applyFont="1" applyFill="1" applyBorder="1" applyProtection="1"/>
    <xf numFmtId="0" fontId="12" fillId="0" borderId="6" xfId="6" applyFont="1" applyFill="1" applyBorder="1" applyAlignment="1" applyProtection="1">
      <alignment horizontal="center"/>
    </xf>
    <xf numFmtId="0" fontId="12" fillId="0" borderId="6" xfId="6" applyFont="1" applyFill="1" applyBorder="1" applyProtection="1"/>
    <xf numFmtId="167" fontId="12" fillId="0" borderId="6" xfId="6" applyNumberFormat="1" applyFont="1" applyFill="1" applyBorder="1" applyAlignment="1" applyProtection="1">
      <alignment horizontal="center"/>
    </xf>
    <xf numFmtId="0" fontId="24" fillId="0" borderId="7" xfId="6" applyFill="1" applyBorder="1" applyAlignment="1" applyProtection="1">
      <alignment horizontal="center"/>
    </xf>
    <xf numFmtId="0" fontId="24" fillId="0" borderId="0" xfId="6" applyFill="1" applyAlignment="1" applyProtection="1">
      <alignment horizontal="center"/>
    </xf>
    <xf numFmtId="0" fontId="0" fillId="0" borderId="0" xfId="0" applyFill="1"/>
    <xf numFmtId="0" fontId="39" fillId="0" borderId="0" xfId="0" applyFont="1" applyFill="1" applyAlignment="1">
      <alignment horizontal="right"/>
    </xf>
    <xf numFmtId="0" fontId="40" fillId="0" borderId="0" xfId="0" applyFont="1" applyFill="1" applyAlignment="1">
      <alignment horizontal="center"/>
    </xf>
    <xf numFmtId="0" fontId="40" fillId="0" borderId="0" xfId="0" applyFont="1" applyFill="1" applyAlignment="1" applyProtection="1">
      <alignment horizontal="center" vertical="top" wrapText="1"/>
      <protection locked="0"/>
    </xf>
    <xf numFmtId="0" fontId="41" fillId="0" borderId="0" xfId="0" applyFont="1" applyFill="1" applyAlignment="1">
      <alignment horizontal="right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 applyProtection="1">
      <alignment horizontal="left" vertical="center" wrapText="1" indent="1"/>
      <protection locked="0"/>
    </xf>
    <xf numFmtId="168" fontId="7" fillId="0" borderId="15" xfId="0" applyNumberFormat="1" applyFont="1" applyFill="1" applyBorder="1" applyAlignment="1" applyProtection="1">
      <alignment horizontal="right" vertical="center"/>
    </xf>
    <xf numFmtId="0" fontId="42" fillId="0" borderId="15" xfId="0" applyFont="1" applyFill="1" applyBorder="1" applyAlignment="1">
      <alignment horizontal="left" vertical="center" indent="5"/>
    </xf>
    <xf numFmtId="168" fontId="43" fillId="0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5" xfId="0" applyFont="1" applyFill="1" applyBorder="1" applyAlignment="1">
      <alignment horizontal="left" vertical="center" indent="1"/>
    </xf>
    <xf numFmtId="0" fontId="0" fillId="0" borderId="15" xfId="0" applyFont="1" applyFill="1" applyBorder="1" applyAlignment="1">
      <alignment horizontal="left" vertical="center" indent="1"/>
    </xf>
  </cellXfs>
  <cellStyles count="8">
    <cellStyle name="Ezres 2" xfId="2"/>
    <cellStyle name="Ezres 3" xfId="3"/>
    <cellStyle name="Hiperhivatkozás" xfId="4"/>
    <cellStyle name="Már látott hiperhivatkozás" xfId="5"/>
    <cellStyle name="Normál" xfId="0" builtinId="0"/>
    <cellStyle name="Normál_KVRENMUNKA" xfId="1"/>
    <cellStyle name="Normál_VAGYONK" xfId="7"/>
    <cellStyle name="Normál_VAGYONKIM" xfId="6"/>
  </cellStyles>
  <dxfs count="2">
    <dxf>
      <font>
        <condense val="0"/>
        <extend val="0"/>
        <color indexed="1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ARSZRENDmell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roda/Downloads/ZARSZREND14%20(4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roda/Downloads/ZARSZREND14%20(6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  "/>
      <sheetName val="3.sz.mell  "/>
      <sheetName val="4.sz.mell."/>
      <sheetName val="5.sz.mell."/>
      <sheetName val="6 sz. mell. "/>
      <sheetName val="7. sz. mell"/>
      <sheetName val="8. sz. mell."/>
      <sheetName val="9.sz.mell"/>
      <sheetName val="10.sz mell"/>
      <sheetName val="12.sz mell"/>
      <sheetName val="11.sz mell"/>
      <sheetName val="Munka1"/>
    </sheetNames>
    <sheetDataSet>
      <sheetData sheetId="0">
        <row r="3">
          <cell r="C3">
            <v>2014</v>
          </cell>
        </row>
      </sheetData>
      <sheetData sheetId="1">
        <row r="4">
          <cell r="C4" t="str">
            <v>2014. évi eredeti előirányzat</v>
          </cell>
          <cell r="D4" t="str">
            <v>2014. évi módosított előirányzat</v>
          </cell>
          <cell r="E4" t="str">
            <v>2014. évi teljesítés</v>
          </cell>
        </row>
      </sheetData>
      <sheetData sheetId="2"/>
      <sheetData sheetId="3">
        <row r="3">
          <cell r="D3" t="str">
            <v>Felhasználás 2013.XII.31-ig</v>
          </cell>
          <cell r="E3" t="str">
            <v>2014.évi eredeti előirányzat</v>
          </cell>
          <cell r="G3" t="str">
            <v>Felhasználás 2014.XII.31-ig</v>
          </cell>
          <cell r="H3" t="str">
            <v>Összes teljesítés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ÜGGÉSEK"/>
      <sheetName val="1.1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6.1. sz. mell"/>
      <sheetName val="7.1. sz. mell"/>
      <sheetName val="8.1. sz. mell."/>
      <sheetName val="8.2. sz. mell."/>
      <sheetName val="9. sz. mell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7.3. tájékoztató tábla"/>
      <sheetName val="7.4. tájékoztató tábla"/>
      <sheetName val="8. tájékoztató tábla"/>
      <sheetName val="9. tájékoztató tábla"/>
      <sheetName val="Munka1"/>
    </sheetNames>
    <sheetDataSet>
      <sheetData sheetId="0">
        <row r="4">
          <cell r="A4" t="str">
            <v>2014. évi eredeti előirányzat BEVÉTELEK</v>
          </cell>
        </row>
        <row r="37">
          <cell r="A37" t="str">
            <v>1. sz. melléklet Kiadások táblázat E. oszlop 9 sora =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ÜGGÉSEK"/>
      <sheetName val="1.1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6.1. sz. mell"/>
      <sheetName val="7.1. sz. mell"/>
      <sheetName val="8.1. sz. mell."/>
      <sheetName val="8.2. sz. mell."/>
      <sheetName val="9. sz. mell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7.3. tájékoztató tábla"/>
      <sheetName val="7.4. tájékoztató tábla"/>
      <sheetName val="8. tájékoztató tábla"/>
      <sheetName val="9. tájékoztató tábla"/>
      <sheetName val="Munka1"/>
    </sheetNames>
    <sheetDataSet>
      <sheetData sheetId="0">
        <row r="4">
          <cell r="A4" t="str">
            <v>2014. évi eredeti előirányzat BEVÉTELEK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38"/>
  <sheetViews>
    <sheetView tabSelected="1" view="pageLayout" zoomScaleNormal="130" zoomScaleSheetLayoutView="100" workbookViewId="0">
      <selection activeCell="B11" sqref="B11"/>
    </sheetView>
  </sheetViews>
  <sheetFormatPr defaultRowHeight="15.75" x14ac:dyDescent="0.25"/>
  <cols>
    <col min="1" max="1" width="9.5" style="2" customWidth="1"/>
    <col min="2" max="2" width="60.83203125" style="2" customWidth="1"/>
    <col min="3" max="5" width="15.83203125" style="98" customWidth="1"/>
    <col min="6" max="6" width="14.33203125" style="2" bestFit="1" customWidth="1"/>
    <col min="7" max="16384" width="9.33203125" style="2"/>
  </cols>
  <sheetData>
    <row r="1" spans="1:6" ht="15.95" customHeight="1" x14ac:dyDescent="0.25">
      <c r="A1" s="1" t="s">
        <v>0</v>
      </c>
      <c r="B1" s="1"/>
      <c r="C1" s="1"/>
      <c r="D1" s="1"/>
      <c r="E1" s="1"/>
    </row>
    <row r="2" spans="1:6" ht="15.95" customHeight="1" thickBot="1" x14ac:dyDescent="0.3">
      <c r="A2" s="3"/>
      <c r="B2" s="3"/>
      <c r="C2" s="4"/>
      <c r="D2" s="4"/>
      <c r="E2" s="4" t="s">
        <v>1</v>
      </c>
    </row>
    <row r="3" spans="1:6" ht="15.95" customHeight="1" x14ac:dyDescent="0.25">
      <c r="A3" s="5" t="s">
        <v>2</v>
      </c>
      <c r="B3" s="6" t="s">
        <v>3</v>
      </c>
      <c r="C3" s="7">
        <v>2014</v>
      </c>
      <c r="D3" s="7"/>
      <c r="E3" s="8"/>
    </row>
    <row r="4" spans="1:6" ht="38.1" customHeight="1" thickBot="1" x14ac:dyDescent="0.3">
      <c r="A4" s="9"/>
      <c r="B4" s="10"/>
      <c r="C4" s="11" t="s">
        <v>4</v>
      </c>
      <c r="D4" s="11" t="s">
        <v>5</v>
      </c>
      <c r="E4" s="12" t="s">
        <v>6</v>
      </c>
      <c r="F4" s="13"/>
    </row>
    <row r="5" spans="1:6" s="17" customFormat="1" ht="12" customHeight="1" thickBot="1" x14ac:dyDescent="0.25">
      <c r="A5" s="14" t="s">
        <v>7</v>
      </c>
      <c r="B5" s="15" t="s">
        <v>8</v>
      </c>
      <c r="C5" s="15" t="s">
        <v>9</v>
      </c>
      <c r="D5" s="15" t="s">
        <v>10</v>
      </c>
      <c r="E5" s="16" t="s">
        <v>11</v>
      </c>
      <c r="F5" s="13"/>
    </row>
    <row r="6" spans="1:6" s="22" customFormat="1" ht="12" customHeight="1" thickBot="1" x14ac:dyDescent="0.25">
      <c r="A6" s="18" t="s">
        <v>12</v>
      </c>
      <c r="B6" s="19" t="s">
        <v>13</v>
      </c>
      <c r="C6" s="20">
        <f>SUM(C7:C12)</f>
        <v>65680</v>
      </c>
      <c r="D6" s="20">
        <f>SUM(D7:D12)</f>
        <v>63579</v>
      </c>
      <c r="E6" s="21">
        <f>SUM(E7:E12)</f>
        <v>63579</v>
      </c>
      <c r="F6" s="13"/>
    </row>
    <row r="7" spans="1:6" s="22" customFormat="1" ht="12" customHeight="1" x14ac:dyDescent="0.2">
      <c r="A7" s="23" t="s">
        <v>14</v>
      </c>
      <c r="B7" s="24" t="s">
        <v>15</v>
      </c>
      <c r="C7" s="25">
        <v>11621</v>
      </c>
      <c r="D7" s="25">
        <v>14659</v>
      </c>
      <c r="E7" s="26">
        <v>14659</v>
      </c>
      <c r="F7" s="13"/>
    </row>
    <row r="8" spans="1:6" s="22" customFormat="1" ht="12" customHeight="1" x14ac:dyDescent="0.2">
      <c r="A8" s="27" t="s">
        <v>16</v>
      </c>
      <c r="B8" s="28" t="s">
        <v>17</v>
      </c>
      <c r="C8" s="29">
        <v>15968</v>
      </c>
      <c r="D8" s="29">
        <v>15307</v>
      </c>
      <c r="E8" s="30">
        <v>15307</v>
      </c>
      <c r="F8" s="13"/>
    </row>
    <row r="9" spans="1:6" s="22" customFormat="1" ht="12" customHeight="1" x14ac:dyDescent="0.2">
      <c r="A9" s="27" t="s">
        <v>18</v>
      </c>
      <c r="B9" s="28" t="s">
        <v>19</v>
      </c>
      <c r="C9" s="29">
        <v>26067</v>
      </c>
      <c r="D9" s="29">
        <v>21399</v>
      </c>
      <c r="E9" s="30">
        <v>21399</v>
      </c>
      <c r="F9" s="13"/>
    </row>
    <row r="10" spans="1:6" s="22" customFormat="1" ht="12" customHeight="1" x14ac:dyDescent="0.2">
      <c r="A10" s="27" t="s">
        <v>20</v>
      </c>
      <c r="B10" s="28" t="s">
        <v>21</v>
      </c>
      <c r="C10" s="29">
        <v>856</v>
      </c>
      <c r="D10" s="29">
        <v>856</v>
      </c>
      <c r="E10" s="30">
        <v>856</v>
      </c>
      <c r="F10" s="13"/>
    </row>
    <row r="11" spans="1:6" s="22" customFormat="1" ht="12" customHeight="1" x14ac:dyDescent="0.2">
      <c r="A11" s="27" t="s">
        <v>22</v>
      </c>
      <c r="B11" s="28" t="s">
        <v>23</v>
      </c>
      <c r="C11" s="29"/>
      <c r="D11" s="29">
        <v>6062</v>
      </c>
      <c r="E11" s="30">
        <v>6062</v>
      </c>
      <c r="F11" s="13"/>
    </row>
    <row r="12" spans="1:6" s="22" customFormat="1" ht="12" customHeight="1" thickBot="1" x14ac:dyDescent="0.25">
      <c r="A12" s="31" t="s">
        <v>24</v>
      </c>
      <c r="B12" s="32" t="s">
        <v>25</v>
      </c>
      <c r="C12" s="33">
        <v>11168</v>
      </c>
      <c r="D12" s="33">
        <v>5296</v>
      </c>
      <c r="E12" s="34">
        <v>5296</v>
      </c>
      <c r="F12" s="13"/>
    </row>
    <row r="13" spans="1:6" s="22" customFormat="1" ht="21.75" customHeight="1" thickBot="1" x14ac:dyDescent="0.25">
      <c r="A13" s="18" t="s">
        <v>26</v>
      </c>
      <c r="B13" s="35" t="s">
        <v>27</v>
      </c>
      <c r="C13" s="20">
        <f>SUM(C14:C18)</f>
        <v>0</v>
      </c>
      <c r="D13" s="20">
        <f>SUM(D14:D18)</f>
        <v>55575</v>
      </c>
      <c r="E13" s="21">
        <f>SUM(E14:E18)</f>
        <v>48771</v>
      </c>
      <c r="F13" s="13"/>
    </row>
    <row r="14" spans="1:6" s="22" customFormat="1" ht="12" customHeight="1" x14ac:dyDescent="0.2">
      <c r="A14" s="23" t="s">
        <v>28</v>
      </c>
      <c r="B14" s="24" t="s">
        <v>29</v>
      </c>
      <c r="C14" s="25"/>
      <c r="D14" s="25"/>
      <c r="E14" s="26"/>
      <c r="F14" s="13"/>
    </row>
    <row r="15" spans="1:6" s="22" customFormat="1" ht="12" customHeight="1" x14ac:dyDescent="0.2">
      <c r="A15" s="27" t="s">
        <v>30</v>
      </c>
      <c r="B15" s="28" t="s">
        <v>31</v>
      </c>
      <c r="C15" s="29"/>
      <c r="D15" s="29"/>
      <c r="E15" s="30"/>
      <c r="F15" s="13"/>
    </row>
    <row r="16" spans="1:6" s="22" customFormat="1" ht="12" customHeight="1" x14ac:dyDescent="0.2">
      <c r="A16" s="27" t="s">
        <v>32</v>
      </c>
      <c r="B16" s="28" t="s">
        <v>33</v>
      </c>
      <c r="C16" s="29"/>
      <c r="D16" s="29">
        <v>0</v>
      </c>
      <c r="E16" s="30">
        <v>0</v>
      </c>
      <c r="F16" s="13"/>
    </row>
    <row r="17" spans="1:12" s="22" customFormat="1" ht="12" customHeight="1" x14ac:dyDescent="0.2">
      <c r="A17" s="27" t="s">
        <v>34</v>
      </c>
      <c r="B17" s="28" t="s">
        <v>35</v>
      </c>
      <c r="C17" s="29"/>
      <c r="D17" s="29"/>
      <c r="E17" s="30"/>
      <c r="F17" s="13"/>
    </row>
    <row r="18" spans="1:12" s="22" customFormat="1" ht="12" customHeight="1" x14ac:dyDescent="0.2">
      <c r="A18" s="27" t="s">
        <v>36</v>
      </c>
      <c r="B18" s="28" t="s">
        <v>37</v>
      </c>
      <c r="C18" s="29">
        <v>0</v>
      </c>
      <c r="D18" s="29">
        <v>55575</v>
      </c>
      <c r="E18" s="30">
        <v>48771</v>
      </c>
      <c r="F18" s="13"/>
      <c r="L18" s="22" t="s">
        <v>38</v>
      </c>
    </row>
    <row r="19" spans="1:12" s="22" customFormat="1" ht="12" customHeight="1" thickBot="1" x14ac:dyDescent="0.25">
      <c r="A19" s="31" t="s">
        <v>39</v>
      </c>
      <c r="B19" s="32" t="s">
        <v>40</v>
      </c>
      <c r="C19" s="33"/>
      <c r="D19" s="33">
        <v>54925</v>
      </c>
      <c r="E19" s="34">
        <v>48121</v>
      </c>
      <c r="F19" s="13"/>
    </row>
    <row r="20" spans="1:12" s="22" customFormat="1" ht="21.75" customHeight="1" thickBot="1" x14ac:dyDescent="0.25">
      <c r="A20" s="18" t="s">
        <v>41</v>
      </c>
      <c r="B20" s="19" t="s">
        <v>42</v>
      </c>
      <c r="C20" s="20">
        <f>SUM(C21:C25)</f>
        <v>238254</v>
      </c>
      <c r="D20" s="20">
        <f>SUM(D21:D25)</f>
        <v>274963</v>
      </c>
      <c r="E20" s="21">
        <f>SUM(E21:E25)</f>
        <v>241963</v>
      </c>
      <c r="F20" s="13"/>
    </row>
    <row r="21" spans="1:12" s="22" customFormat="1" ht="12" customHeight="1" x14ac:dyDescent="0.2">
      <c r="A21" s="23" t="s">
        <v>43</v>
      </c>
      <c r="B21" s="24" t="s">
        <v>44</v>
      </c>
      <c r="C21" s="25"/>
      <c r="D21" s="25"/>
      <c r="E21" s="26"/>
      <c r="F21" s="13"/>
    </row>
    <row r="22" spans="1:12" s="22" customFormat="1" ht="12" customHeight="1" x14ac:dyDescent="0.2">
      <c r="A22" s="27" t="s">
        <v>45</v>
      </c>
      <c r="B22" s="28" t="s">
        <v>46</v>
      </c>
      <c r="C22" s="29"/>
      <c r="D22" s="29"/>
      <c r="E22" s="30"/>
      <c r="F22" s="13"/>
    </row>
    <row r="23" spans="1:12" s="22" customFormat="1" ht="12" customHeight="1" x14ac:dyDescent="0.2">
      <c r="A23" s="27" t="s">
        <v>47</v>
      </c>
      <c r="B23" s="28" t="s">
        <v>48</v>
      </c>
      <c r="C23" s="29"/>
      <c r="D23" s="29"/>
      <c r="E23" s="30"/>
      <c r="F23" s="13"/>
    </row>
    <row r="24" spans="1:12" s="22" customFormat="1" ht="12" customHeight="1" x14ac:dyDescent="0.2">
      <c r="A24" s="27" t="s">
        <v>49</v>
      </c>
      <c r="B24" s="28" t="s">
        <v>50</v>
      </c>
      <c r="C24" s="29"/>
      <c r="D24" s="29"/>
      <c r="E24" s="30"/>
      <c r="F24" s="13"/>
    </row>
    <row r="25" spans="1:12" s="22" customFormat="1" ht="12" customHeight="1" x14ac:dyDescent="0.2">
      <c r="A25" s="27" t="s">
        <v>51</v>
      </c>
      <c r="B25" s="28" t="s">
        <v>52</v>
      </c>
      <c r="C25" s="29">
        <v>238254</v>
      </c>
      <c r="D25" s="29">
        <v>274963</v>
      </c>
      <c r="E25" s="30">
        <v>241963</v>
      </c>
      <c r="F25" s="13"/>
    </row>
    <row r="26" spans="1:12" s="22" customFormat="1" ht="12" customHeight="1" thickBot="1" x14ac:dyDescent="0.25">
      <c r="A26" s="31" t="s">
        <v>53</v>
      </c>
      <c r="B26" s="36" t="s">
        <v>54</v>
      </c>
      <c r="C26" s="33">
        <v>232222</v>
      </c>
      <c r="D26" s="33">
        <v>274963</v>
      </c>
      <c r="E26" s="34">
        <v>241963</v>
      </c>
      <c r="F26" s="13"/>
    </row>
    <row r="27" spans="1:12" s="22" customFormat="1" ht="12" customHeight="1" thickBot="1" x14ac:dyDescent="0.25">
      <c r="A27" s="18" t="s">
        <v>55</v>
      </c>
      <c r="B27" s="19" t="s">
        <v>56</v>
      </c>
      <c r="C27" s="37">
        <f>+C28+C31+C32+C33</f>
        <v>6155</v>
      </c>
      <c r="D27" s="37">
        <f>+D28+D31+D32+D33</f>
        <v>14075</v>
      </c>
      <c r="E27" s="38">
        <f>+E28+E31+E32+E33</f>
        <v>8715</v>
      </c>
      <c r="F27" s="13"/>
    </row>
    <row r="28" spans="1:12" s="22" customFormat="1" ht="12" customHeight="1" x14ac:dyDescent="0.2">
      <c r="A28" s="23" t="s">
        <v>57</v>
      </c>
      <c r="B28" s="24" t="s">
        <v>58</v>
      </c>
      <c r="C28" s="39">
        <f>C29+C30</f>
        <v>4800</v>
      </c>
      <c r="D28" s="39">
        <f>+D29+D30</f>
        <v>11130</v>
      </c>
      <c r="E28" s="40">
        <f>+E29+E30</f>
        <v>7131</v>
      </c>
      <c r="F28" s="13"/>
    </row>
    <row r="29" spans="1:12" s="22" customFormat="1" ht="12" customHeight="1" x14ac:dyDescent="0.2">
      <c r="A29" s="27" t="s">
        <v>59</v>
      </c>
      <c r="B29" s="28" t="s">
        <v>60</v>
      </c>
      <c r="C29" s="29">
        <v>2000</v>
      </c>
      <c r="D29" s="29">
        <v>2590</v>
      </c>
      <c r="E29" s="30">
        <v>1903</v>
      </c>
      <c r="F29" s="13"/>
    </row>
    <row r="30" spans="1:12" s="22" customFormat="1" ht="12" customHeight="1" x14ac:dyDescent="0.2">
      <c r="A30" s="27" t="s">
        <v>61</v>
      </c>
      <c r="B30" s="28" t="s">
        <v>62</v>
      </c>
      <c r="C30" s="29">
        <v>2800</v>
      </c>
      <c r="D30" s="29">
        <v>8540</v>
      </c>
      <c r="E30" s="30">
        <v>5228</v>
      </c>
      <c r="F30" s="13"/>
    </row>
    <row r="31" spans="1:12" s="22" customFormat="1" ht="12" customHeight="1" x14ac:dyDescent="0.2">
      <c r="A31" s="27" t="s">
        <v>63</v>
      </c>
      <c r="B31" s="28" t="s">
        <v>64</v>
      </c>
      <c r="C31" s="29">
        <v>960</v>
      </c>
      <c r="D31" s="29">
        <v>1490</v>
      </c>
      <c r="E31" s="30">
        <v>961</v>
      </c>
      <c r="F31" s="13"/>
    </row>
    <row r="32" spans="1:12" s="22" customFormat="1" ht="12" customHeight="1" x14ac:dyDescent="0.2">
      <c r="A32" s="27" t="s">
        <v>65</v>
      </c>
      <c r="B32" s="28" t="s">
        <v>66</v>
      </c>
      <c r="C32" s="29">
        <v>210</v>
      </c>
      <c r="D32" s="29">
        <v>990</v>
      </c>
      <c r="E32" s="30">
        <v>497</v>
      </c>
      <c r="F32" s="13"/>
    </row>
    <row r="33" spans="1:6" s="22" customFormat="1" ht="12" customHeight="1" thickBot="1" x14ac:dyDescent="0.25">
      <c r="A33" s="31" t="s">
        <v>67</v>
      </c>
      <c r="B33" s="36" t="s">
        <v>68</v>
      </c>
      <c r="C33" s="33">
        <v>185</v>
      </c>
      <c r="D33" s="33">
        <v>465</v>
      </c>
      <c r="E33" s="34">
        <v>126</v>
      </c>
      <c r="F33" s="13"/>
    </row>
    <row r="34" spans="1:6" s="22" customFormat="1" ht="12" customHeight="1" thickBot="1" x14ac:dyDescent="0.25">
      <c r="A34" s="18" t="s">
        <v>69</v>
      </c>
      <c r="B34" s="19" t="s">
        <v>70</v>
      </c>
      <c r="C34" s="20">
        <f>SUM(C35:C44)</f>
        <v>8886</v>
      </c>
      <c r="D34" s="20">
        <f>SUM(D35:D44)</f>
        <v>20894</v>
      </c>
      <c r="E34" s="21">
        <f>SUM(E35:E44)</f>
        <v>17423</v>
      </c>
      <c r="F34" s="13"/>
    </row>
    <row r="35" spans="1:6" s="22" customFormat="1" ht="12" customHeight="1" x14ac:dyDescent="0.2">
      <c r="A35" s="23" t="s">
        <v>71</v>
      </c>
      <c r="B35" s="24" t="s">
        <v>72</v>
      </c>
      <c r="C35" s="25">
        <v>0</v>
      </c>
      <c r="D35" s="25">
        <v>431</v>
      </c>
      <c r="E35" s="26">
        <v>430</v>
      </c>
      <c r="F35" s="13"/>
    </row>
    <row r="36" spans="1:6" s="22" customFormat="1" ht="12" customHeight="1" x14ac:dyDescent="0.2">
      <c r="A36" s="27" t="s">
        <v>73</v>
      </c>
      <c r="B36" s="28" t="s">
        <v>74</v>
      </c>
      <c r="C36" s="29">
        <v>5402</v>
      </c>
      <c r="D36" s="29">
        <v>10619</v>
      </c>
      <c r="E36" s="30">
        <v>8159</v>
      </c>
      <c r="F36" s="13"/>
    </row>
    <row r="37" spans="1:6" s="22" customFormat="1" ht="12" customHeight="1" x14ac:dyDescent="0.2">
      <c r="A37" s="27" t="s">
        <v>75</v>
      </c>
      <c r="B37" s="28" t="s">
        <v>76</v>
      </c>
      <c r="C37" s="29" t="s">
        <v>77</v>
      </c>
      <c r="D37" s="29">
        <v>2500</v>
      </c>
      <c r="E37" s="30">
        <v>1983</v>
      </c>
      <c r="F37" s="13"/>
    </row>
    <row r="38" spans="1:6" s="22" customFormat="1" ht="12" customHeight="1" x14ac:dyDescent="0.2">
      <c r="A38" s="27" t="s">
        <v>78</v>
      </c>
      <c r="B38" s="28" t="s">
        <v>79</v>
      </c>
      <c r="C38" s="29" t="s">
        <v>77</v>
      </c>
      <c r="D38" s="29">
        <v>43</v>
      </c>
      <c r="E38" s="30">
        <v>43</v>
      </c>
      <c r="F38" s="13"/>
    </row>
    <row r="39" spans="1:6" s="22" customFormat="1" ht="12" customHeight="1" x14ac:dyDescent="0.2">
      <c r="A39" s="27" t="s">
        <v>80</v>
      </c>
      <c r="B39" s="28" t="s">
        <v>81</v>
      </c>
      <c r="C39" s="29">
        <v>1728</v>
      </c>
      <c r="D39" s="29">
        <v>3768</v>
      </c>
      <c r="E39" s="30">
        <v>3550</v>
      </c>
      <c r="F39" s="13"/>
    </row>
    <row r="40" spans="1:6" s="22" customFormat="1" ht="12" customHeight="1" x14ac:dyDescent="0.2">
      <c r="A40" s="27" t="s">
        <v>82</v>
      </c>
      <c r="B40" s="28" t="s">
        <v>83</v>
      </c>
      <c r="C40" s="29">
        <v>1656</v>
      </c>
      <c r="D40" s="29">
        <v>3329</v>
      </c>
      <c r="E40" s="30">
        <v>3102</v>
      </c>
      <c r="F40" s="13"/>
    </row>
    <row r="41" spans="1:6" s="22" customFormat="1" ht="12" customHeight="1" x14ac:dyDescent="0.2">
      <c r="A41" s="27" t="s">
        <v>84</v>
      </c>
      <c r="B41" s="28" t="s">
        <v>85</v>
      </c>
      <c r="C41" s="29">
        <v>0</v>
      </c>
      <c r="D41" s="29">
        <v>0</v>
      </c>
      <c r="E41" s="30">
        <v>0</v>
      </c>
      <c r="F41" s="13"/>
    </row>
    <row r="42" spans="1:6" s="22" customFormat="1" ht="12" customHeight="1" x14ac:dyDescent="0.2">
      <c r="A42" s="27" t="s">
        <v>86</v>
      </c>
      <c r="B42" s="28" t="s">
        <v>87</v>
      </c>
      <c r="C42" s="29">
        <v>100</v>
      </c>
      <c r="D42" s="29">
        <v>85</v>
      </c>
      <c r="E42" s="30">
        <v>72</v>
      </c>
      <c r="F42" s="13"/>
    </row>
    <row r="43" spans="1:6" s="22" customFormat="1" ht="12" customHeight="1" x14ac:dyDescent="0.2">
      <c r="A43" s="27" t="s">
        <v>88</v>
      </c>
      <c r="B43" s="28" t="s">
        <v>89</v>
      </c>
      <c r="C43" s="41"/>
      <c r="D43" s="41">
        <v>0</v>
      </c>
      <c r="E43" s="42"/>
      <c r="F43" s="13"/>
    </row>
    <row r="44" spans="1:6" s="22" customFormat="1" ht="12" customHeight="1" thickBot="1" x14ac:dyDescent="0.25">
      <c r="A44" s="31" t="s">
        <v>90</v>
      </c>
      <c r="B44" s="32" t="s">
        <v>91</v>
      </c>
      <c r="C44" s="43">
        <v>0</v>
      </c>
      <c r="D44" s="43">
        <v>119</v>
      </c>
      <c r="E44" s="44">
        <v>84</v>
      </c>
      <c r="F44" s="13"/>
    </row>
    <row r="45" spans="1:6" s="22" customFormat="1" ht="12" customHeight="1" thickBot="1" x14ac:dyDescent="0.25">
      <c r="A45" s="18" t="s">
        <v>92</v>
      </c>
      <c r="B45" s="19" t="s">
        <v>93</v>
      </c>
      <c r="C45" s="20">
        <f>SUM(C46:C50)</f>
        <v>0</v>
      </c>
      <c r="D45" s="20">
        <f>SUM(D46:D50)</f>
        <v>0</v>
      </c>
      <c r="E45" s="21">
        <f>SUM(E46:E50)</f>
        <v>0</v>
      </c>
      <c r="F45" s="13"/>
    </row>
    <row r="46" spans="1:6" s="22" customFormat="1" ht="12" customHeight="1" x14ac:dyDescent="0.2">
      <c r="A46" s="23" t="s">
        <v>94</v>
      </c>
      <c r="B46" s="24" t="s">
        <v>95</v>
      </c>
      <c r="C46" s="45"/>
      <c r="D46" s="45"/>
      <c r="E46" s="46"/>
      <c r="F46" s="13"/>
    </row>
    <row r="47" spans="1:6" s="22" customFormat="1" ht="12" customHeight="1" x14ac:dyDescent="0.2">
      <c r="A47" s="27" t="s">
        <v>96</v>
      </c>
      <c r="B47" s="28" t="s">
        <v>97</v>
      </c>
      <c r="C47" s="41"/>
      <c r="D47" s="41"/>
      <c r="E47" s="42"/>
      <c r="F47" s="13"/>
    </row>
    <row r="48" spans="1:6" s="22" customFormat="1" ht="12" customHeight="1" x14ac:dyDescent="0.2">
      <c r="A48" s="27" t="s">
        <v>98</v>
      </c>
      <c r="B48" s="28" t="s">
        <v>99</v>
      </c>
      <c r="C48" s="41"/>
      <c r="D48" s="41"/>
      <c r="E48" s="42"/>
      <c r="F48" s="13"/>
    </row>
    <row r="49" spans="1:6" s="22" customFormat="1" ht="12" customHeight="1" x14ac:dyDescent="0.2">
      <c r="A49" s="27" t="s">
        <v>100</v>
      </c>
      <c r="B49" s="28" t="s">
        <v>101</v>
      </c>
      <c r="C49" s="41"/>
      <c r="D49" s="41"/>
      <c r="E49" s="42"/>
      <c r="F49" s="13"/>
    </row>
    <row r="50" spans="1:6" s="22" customFormat="1" ht="12" customHeight="1" thickBot="1" x14ac:dyDescent="0.25">
      <c r="A50" s="31" t="s">
        <v>102</v>
      </c>
      <c r="B50" s="32" t="s">
        <v>103</v>
      </c>
      <c r="C50" s="43"/>
      <c r="D50" s="43"/>
      <c r="E50" s="44"/>
      <c r="F50" s="13"/>
    </row>
    <row r="51" spans="1:6" s="22" customFormat="1" ht="10.5" customHeight="1" thickBot="1" x14ac:dyDescent="0.25">
      <c r="A51" s="18" t="s">
        <v>104</v>
      </c>
      <c r="B51" s="19" t="s">
        <v>105</v>
      </c>
      <c r="C51" s="20">
        <f>SUM(C52:C54)</f>
        <v>15815</v>
      </c>
      <c r="D51" s="20">
        <f>SUM(D52:D54)</f>
        <v>67843</v>
      </c>
      <c r="E51" s="21">
        <f>SUM(E52:E54)</f>
        <v>67844</v>
      </c>
      <c r="F51" s="13"/>
    </row>
    <row r="52" spans="1:6" s="22" customFormat="1" ht="12" customHeight="1" x14ac:dyDescent="0.2">
      <c r="A52" s="23" t="s">
        <v>106</v>
      </c>
      <c r="B52" s="24" t="s">
        <v>107</v>
      </c>
      <c r="C52" s="25"/>
      <c r="D52" s="25"/>
      <c r="E52" s="26"/>
      <c r="F52" s="13"/>
    </row>
    <row r="53" spans="1:6" s="22" customFormat="1" ht="18.75" customHeight="1" x14ac:dyDescent="0.2">
      <c r="A53" s="27" t="s">
        <v>108</v>
      </c>
      <c r="B53" s="28" t="s">
        <v>109</v>
      </c>
      <c r="C53" s="29"/>
      <c r="D53" s="29">
        <v>1206</v>
      </c>
      <c r="E53" s="30">
        <v>1205</v>
      </c>
      <c r="F53" s="13"/>
    </row>
    <row r="54" spans="1:6" s="22" customFormat="1" ht="12" customHeight="1" x14ac:dyDescent="0.2">
      <c r="A54" s="27" t="s">
        <v>110</v>
      </c>
      <c r="B54" s="28" t="s">
        <v>111</v>
      </c>
      <c r="C54" s="29">
        <v>15815</v>
      </c>
      <c r="D54" s="29">
        <v>66637</v>
      </c>
      <c r="E54" s="30">
        <v>66639</v>
      </c>
      <c r="F54" s="13"/>
    </row>
    <row r="55" spans="1:6" s="22" customFormat="1" ht="12" customHeight="1" thickBot="1" x14ac:dyDescent="0.25">
      <c r="A55" s="31" t="s">
        <v>112</v>
      </c>
      <c r="B55" s="32" t="s">
        <v>113</v>
      </c>
      <c r="C55" s="33"/>
      <c r="D55" s="33"/>
      <c r="E55" s="34"/>
      <c r="F55" s="13"/>
    </row>
    <row r="56" spans="1:6" s="22" customFormat="1" ht="12" customHeight="1" thickBot="1" x14ac:dyDescent="0.25">
      <c r="A56" s="18" t="s">
        <v>114</v>
      </c>
      <c r="B56" s="35" t="s">
        <v>115</v>
      </c>
      <c r="C56" s="20">
        <f>SUM(C57:C59)</f>
        <v>0</v>
      </c>
      <c r="D56" s="20">
        <f>SUM(D57:D59)</f>
        <v>84</v>
      </c>
      <c r="E56" s="21">
        <f>SUM(E57:E59)</f>
        <v>84</v>
      </c>
      <c r="F56" s="13"/>
    </row>
    <row r="57" spans="1:6" s="22" customFormat="1" ht="12" customHeight="1" x14ac:dyDescent="0.2">
      <c r="A57" s="23" t="s">
        <v>116</v>
      </c>
      <c r="B57" s="24" t="s">
        <v>117</v>
      </c>
      <c r="C57" s="41"/>
      <c r="D57" s="41"/>
      <c r="E57" s="42"/>
      <c r="F57" s="13"/>
    </row>
    <row r="58" spans="1:6" s="22" customFormat="1" ht="12" customHeight="1" x14ac:dyDescent="0.2">
      <c r="A58" s="27" t="s">
        <v>118</v>
      </c>
      <c r="B58" s="28" t="s">
        <v>119</v>
      </c>
      <c r="C58" s="41"/>
      <c r="D58" s="41"/>
      <c r="E58" s="42"/>
      <c r="F58" s="13"/>
    </row>
    <row r="59" spans="1:6" s="22" customFormat="1" ht="12" customHeight="1" x14ac:dyDescent="0.2">
      <c r="A59" s="27" t="s">
        <v>120</v>
      </c>
      <c r="B59" s="28" t="s">
        <v>121</v>
      </c>
      <c r="C59" s="41">
        <v>0</v>
      </c>
      <c r="D59" s="41">
        <v>84</v>
      </c>
      <c r="E59" s="42">
        <v>84</v>
      </c>
      <c r="F59" s="13"/>
    </row>
    <row r="60" spans="1:6" s="22" customFormat="1" ht="12" customHeight="1" thickBot="1" x14ac:dyDescent="0.25">
      <c r="A60" s="31" t="s">
        <v>122</v>
      </c>
      <c r="B60" s="32" t="s">
        <v>123</v>
      </c>
      <c r="C60" s="41"/>
      <c r="D60" s="41"/>
      <c r="E60" s="42"/>
      <c r="F60" s="13"/>
    </row>
    <row r="61" spans="1:6" s="22" customFormat="1" ht="12" customHeight="1" thickBot="1" x14ac:dyDescent="0.25">
      <c r="A61" s="18" t="s">
        <v>124</v>
      </c>
      <c r="B61" s="19" t="s">
        <v>125</v>
      </c>
      <c r="C61" s="37">
        <f>+C6+C13+C20+C27+C34+C45+C51+C56</f>
        <v>334790</v>
      </c>
      <c r="D61" s="37">
        <f>+D6+D13+D20+D27+D34+D45+D51+D56</f>
        <v>497013</v>
      </c>
      <c r="E61" s="38">
        <f>+E6+E13+E20+E27+E34+E45+E51+E56</f>
        <v>448379</v>
      </c>
      <c r="F61" s="13"/>
    </row>
    <row r="62" spans="1:6" s="22" customFormat="1" ht="12" customHeight="1" thickBot="1" x14ac:dyDescent="0.25">
      <c r="A62" s="47" t="s">
        <v>126</v>
      </c>
      <c r="B62" s="35" t="s">
        <v>127</v>
      </c>
      <c r="C62" s="20">
        <f>+C63+C64+C65</f>
        <v>0</v>
      </c>
      <c r="D62" s="20">
        <f>+D63+D64+D65</f>
        <v>0</v>
      </c>
      <c r="E62" s="21">
        <f>+E63+E64+E65</f>
        <v>0</v>
      </c>
      <c r="F62" s="13"/>
    </row>
    <row r="63" spans="1:6" s="22" customFormat="1" ht="12" customHeight="1" x14ac:dyDescent="0.2">
      <c r="A63" s="23" t="s">
        <v>128</v>
      </c>
      <c r="B63" s="24" t="s">
        <v>129</v>
      </c>
      <c r="C63" s="41"/>
      <c r="D63" s="41"/>
      <c r="E63" s="42"/>
      <c r="F63" s="13"/>
    </row>
    <row r="64" spans="1:6" s="22" customFormat="1" ht="12" customHeight="1" x14ac:dyDescent="0.2">
      <c r="A64" s="27" t="s">
        <v>130</v>
      </c>
      <c r="B64" s="28" t="s">
        <v>131</v>
      </c>
      <c r="C64" s="41"/>
      <c r="D64" s="41"/>
      <c r="E64" s="42"/>
      <c r="F64" s="13"/>
    </row>
    <row r="65" spans="1:6" s="22" customFormat="1" ht="12" customHeight="1" thickBot="1" x14ac:dyDescent="0.25">
      <c r="A65" s="31" t="s">
        <v>132</v>
      </c>
      <c r="B65" s="48" t="s">
        <v>133</v>
      </c>
      <c r="C65" s="41"/>
      <c r="D65" s="41"/>
      <c r="E65" s="42"/>
      <c r="F65" s="13"/>
    </row>
    <row r="66" spans="1:6" s="22" customFormat="1" ht="12" customHeight="1" thickBot="1" x14ac:dyDescent="0.25">
      <c r="A66" s="47" t="s">
        <v>134</v>
      </c>
      <c r="B66" s="35" t="s">
        <v>135</v>
      </c>
      <c r="C66" s="20">
        <v>0</v>
      </c>
      <c r="D66" s="20">
        <v>0</v>
      </c>
      <c r="E66" s="21">
        <v>0</v>
      </c>
      <c r="F66" s="13"/>
    </row>
    <row r="67" spans="1:6" s="22" customFormat="1" ht="12" customHeight="1" thickBot="1" x14ac:dyDescent="0.25">
      <c r="A67" s="47" t="s">
        <v>136</v>
      </c>
      <c r="B67" s="35" t="s">
        <v>137</v>
      </c>
      <c r="C67" s="20">
        <f>+C68+C69</f>
        <v>1500</v>
      </c>
      <c r="D67" s="20">
        <f>+D68+D69</f>
        <v>3301</v>
      </c>
      <c r="E67" s="21">
        <f>+E68+E69</f>
        <v>3302</v>
      </c>
      <c r="F67" s="13"/>
    </row>
    <row r="68" spans="1:6" s="22" customFormat="1" ht="12" customHeight="1" x14ac:dyDescent="0.2">
      <c r="A68" s="23" t="s">
        <v>138</v>
      </c>
      <c r="B68" s="24" t="s">
        <v>139</v>
      </c>
      <c r="C68" s="41">
        <v>1500</v>
      </c>
      <c r="D68" s="41">
        <v>3301</v>
      </c>
      <c r="E68" s="42">
        <v>3302</v>
      </c>
      <c r="F68" s="13"/>
    </row>
    <row r="69" spans="1:6" s="22" customFormat="1" ht="12" customHeight="1" thickBot="1" x14ac:dyDescent="0.25">
      <c r="A69" s="31" t="s">
        <v>140</v>
      </c>
      <c r="B69" s="32" t="s">
        <v>141</v>
      </c>
      <c r="C69" s="41"/>
      <c r="D69" s="41"/>
      <c r="E69" s="42"/>
      <c r="F69" s="13"/>
    </row>
    <row r="70" spans="1:6" s="22" customFormat="1" ht="12" customHeight="1" thickBot="1" x14ac:dyDescent="0.25">
      <c r="A70" s="47" t="s">
        <v>142</v>
      </c>
      <c r="B70" s="35" t="s">
        <v>143</v>
      </c>
      <c r="C70" s="20">
        <v>23072</v>
      </c>
      <c r="D70" s="20">
        <v>26250</v>
      </c>
      <c r="E70" s="21">
        <v>24010</v>
      </c>
      <c r="F70" s="13"/>
    </row>
    <row r="71" spans="1:6" s="22" customFormat="1" ht="12" customHeight="1" thickBot="1" x14ac:dyDescent="0.25">
      <c r="A71" s="47" t="s">
        <v>144</v>
      </c>
      <c r="B71" s="35" t="s">
        <v>145</v>
      </c>
      <c r="C71" s="20">
        <v>0</v>
      </c>
      <c r="D71" s="20" t="s">
        <v>38</v>
      </c>
      <c r="E71" s="21">
        <v>0</v>
      </c>
      <c r="F71" s="13"/>
    </row>
    <row r="72" spans="1:6" s="22" customFormat="1" ht="12" customHeight="1" thickBot="1" x14ac:dyDescent="0.25">
      <c r="A72" s="47" t="s">
        <v>146</v>
      </c>
      <c r="B72" s="35" t="s">
        <v>147</v>
      </c>
      <c r="C72" s="49"/>
      <c r="D72" s="49"/>
      <c r="E72" s="50"/>
      <c r="F72" s="13"/>
    </row>
    <row r="73" spans="1:6" s="22" customFormat="1" ht="12" customHeight="1" thickBot="1" x14ac:dyDescent="0.25">
      <c r="A73" s="47" t="s">
        <v>148</v>
      </c>
      <c r="B73" s="51" t="s">
        <v>149</v>
      </c>
      <c r="C73" s="37">
        <f>+C62+C66+C67+C70+C71+C72</f>
        <v>24572</v>
      </c>
      <c r="D73" s="37">
        <f>D70+D67</f>
        <v>29551</v>
      </c>
      <c r="E73" s="38">
        <f>+E62+E66+E67+E70+E71+E72</f>
        <v>27312</v>
      </c>
      <c r="F73" s="13"/>
    </row>
    <row r="74" spans="1:6" s="22" customFormat="1" ht="21.75" thickBot="1" x14ac:dyDescent="0.25">
      <c r="A74" s="52" t="s">
        <v>150</v>
      </c>
      <c r="B74" s="53" t="s">
        <v>151</v>
      </c>
      <c r="C74" s="37">
        <f>+C61+C73</f>
        <v>359362</v>
      </c>
      <c r="D74" s="37">
        <f>+D61+D73</f>
        <v>526564</v>
      </c>
      <c r="E74" s="38">
        <f>+E61+E73</f>
        <v>475691</v>
      </c>
      <c r="F74" s="13"/>
    </row>
    <row r="75" spans="1:6" s="22" customFormat="1" ht="12" customHeight="1" x14ac:dyDescent="0.2">
      <c r="A75" s="54"/>
      <c r="B75" s="54"/>
      <c r="C75" s="55"/>
      <c r="D75" s="55"/>
      <c r="E75" s="55"/>
      <c r="F75" s="13"/>
    </row>
    <row r="76" spans="1:6" ht="16.5" customHeight="1" x14ac:dyDescent="0.25">
      <c r="A76" s="1" t="s">
        <v>152</v>
      </c>
      <c r="B76" s="1"/>
      <c r="C76" s="1"/>
      <c r="D76" s="1"/>
      <c r="E76" s="1"/>
      <c r="F76" s="13"/>
    </row>
    <row r="77" spans="1:6" s="59" customFormat="1" ht="16.5" customHeight="1" thickBot="1" x14ac:dyDescent="0.3">
      <c r="A77" s="56" t="s">
        <v>153</v>
      </c>
      <c r="B77" s="56"/>
      <c r="C77" s="57"/>
      <c r="D77" s="57"/>
      <c r="E77" s="57" t="s">
        <v>154</v>
      </c>
      <c r="F77" s="58"/>
    </row>
    <row r="78" spans="1:6" s="59" customFormat="1" ht="16.5" customHeight="1" x14ac:dyDescent="0.25">
      <c r="A78" s="5" t="s">
        <v>2</v>
      </c>
      <c r="B78" s="6" t="s">
        <v>155</v>
      </c>
      <c r="C78" s="7">
        <f>+C3</f>
        <v>2014</v>
      </c>
      <c r="D78" s="7"/>
      <c r="E78" s="8"/>
      <c r="F78" s="58"/>
    </row>
    <row r="79" spans="1:6" ht="38.1" customHeight="1" thickBot="1" x14ac:dyDescent="0.3">
      <c r="A79" s="9"/>
      <c r="B79" s="10"/>
      <c r="C79" s="11" t="s">
        <v>4</v>
      </c>
      <c r="D79" s="11" t="s">
        <v>5</v>
      </c>
      <c r="E79" s="12" t="s">
        <v>6</v>
      </c>
      <c r="F79" s="13"/>
    </row>
    <row r="80" spans="1:6" s="17" customFormat="1" ht="12" customHeight="1" thickBot="1" x14ac:dyDescent="0.25">
      <c r="A80" s="14" t="s">
        <v>7</v>
      </c>
      <c r="B80" s="15" t="s">
        <v>8</v>
      </c>
      <c r="C80" s="15" t="s">
        <v>9</v>
      </c>
      <c r="D80" s="15" t="s">
        <v>10</v>
      </c>
      <c r="E80" s="60" t="s">
        <v>11</v>
      </c>
      <c r="F80" s="13"/>
    </row>
    <row r="81" spans="1:6" ht="12" customHeight="1" thickBot="1" x14ac:dyDescent="0.3">
      <c r="A81" s="61" t="s">
        <v>12</v>
      </c>
      <c r="B81" s="62" t="s">
        <v>156</v>
      </c>
      <c r="C81" s="63">
        <f>SUM(C82:C86)</f>
        <v>94287</v>
      </c>
      <c r="D81" s="63">
        <f>SUM(D82:D86)</f>
        <v>221415</v>
      </c>
      <c r="E81" s="64">
        <f>SUM(E82:E86)</f>
        <v>198604</v>
      </c>
      <c r="F81" s="13"/>
    </row>
    <row r="82" spans="1:6" ht="12" customHeight="1" x14ac:dyDescent="0.25">
      <c r="A82" s="65" t="s">
        <v>14</v>
      </c>
      <c r="B82" s="66" t="s">
        <v>157</v>
      </c>
      <c r="C82" s="67">
        <v>39670</v>
      </c>
      <c r="D82" s="67">
        <v>77554</v>
      </c>
      <c r="E82" s="68">
        <v>74910</v>
      </c>
      <c r="F82" s="13"/>
    </row>
    <row r="83" spans="1:6" ht="12" customHeight="1" x14ac:dyDescent="0.25">
      <c r="A83" s="27" t="s">
        <v>16</v>
      </c>
      <c r="B83" s="69" t="s">
        <v>158</v>
      </c>
      <c r="C83" s="29">
        <v>9020</v>
      </c>
      <c r="D83" s="29">
        <v>14344</v>
      </c>
      <c r="E83" s="30">
        <v>14231</v>
      </c>
      <c r="F83" s="13"/>
    </row>
    <row r="84" spans="1:6" ht="12" customHeight="1" x14ac:dyDescent="0.25">
      <c r="A84" s="27" t="s">
        <v>18</v>
      </c>
      <c r="B84" s="69" t="s">
        <v>159</v>
      </c>
      <c r="C84" s="33">
        <v>30423</v>
      </c>
      <c r="D84" s="33">
        <v>92188</v>
      </c>
      <c r="E84" s="34">
        <v>75121</v>
      </c>
      <c r="F84" s="13"/>
    </row>
    <row r="85" spans="1:6" ht="12" customHeight="1" x14ac:dyDescent="0.25">
      <c r="A85" s="27" t="s">
        <v>20</v>
      </c>
      <c r="B85" s="70" t="s">
        <v>160</v>
      </c>
      <c r="C85" s="33">
        <v>8035</v>
      </c>
      <c r="D85" s="33">
        <v>6876</v>
      </c>
      <c r="E85" s="34">
        <v>6185</v>
      </c>
      <c r="F85" s="13"/>
    </row>
    <row r="86" spans="1:6" ht="12" customHeight="1" x14ac:dyDescent="0.25">
      <c r="A86" s="27" t="s">
        <v>161</v>
      </c>
      <c r="B86" s="71" t="s">
        <v>162</v>
      </c>
      <c r="C86" s="33">
        <v>7139</v>
      </c>
      <c r="D86" s="33">
        <v>30453</v>
      </c>
      <c r="E86" s="34">
        <v>28157</v>
      </c>
      <c r="F86" s="13"/>
    </row>
    <row r="87" spans="1:6" ht="12" customHeight="1" x14ac:dyDescent="0.25">
      <c r="A87" s="27" t="s">
        <v>24</v>
      </c>
      <c r="B87" s="69" t="s">
        <v>163</v>
      </c>
      <c r="C87" s="33">
        <v>150</v>
      </c>
      <c r="D87" s="33">
        <v>460</v>
      </c>
      <c r="E87" s="34">
        <v>444</v>
      </c>
      <c r="F87" s="13"/>
    </row>
    <row r="88" spans="1:6" ht="12" customHeight="1" x14ac:dyDescent="0.25">
      <c r="A88" s="27" t="s">
        <v>164</v>
      </c>
      <c r="B88" s="72" t="s">
        <v>165</v>
      </c>
      <c r="C88" s="33"/>
      <c r="D88" s="33"/>
      <c r="E88" s="34"/>
      <c r="F88" s="13"/>
    </row>
    <row r="89" spans="1:6" ht="12" customHeight="1" x14ac:dyDescent="0.25">
      <c r="A89" s="27" t="s">
        <v>166</v>
      </c>
      <c r="B89" s="73" t="s">
        <v>167</v>
      </c>
      <c r="C89" s="33"/>
      <c r="D89" s="33"/>
      <c r="E89" s="34"/>
      <c r="F89" s="13"/>
    </row>
    <row r="90" spans="1:6" ht="12" customHeight="1" x14ac:dyDescent="0.25">
      <c r="A90" s="27" t="s">
        <v>168</v>
      </c>
      <c r="B90" s="73" t="s">
        <v>169</v>
      </c>
      <c r="C90" s="33"/>
      <c r="D90" s="33"/>
      <c r="E90" s="34"/>
      <c r="F90" s="13"/>
    </row>
    <row r="91" spans="1:6" ht="12" customHeight="1" x14ac:dyDescent="0.25">
      <c r="A91" s="27" t="s">
        <v>170</v>
      </c>
      <c r="B91" s="72" t="s">
        <v>171</v>
      </c>
      <c r="C91" s="33">
        <v>6869</v>
      </c>
      <c r="D91" s="33">
        <v>23889</v>
      </c>
      <c r="E91" s="34">
        <v>21729</v>
      </c>
      <c r="F91" s="13"/>
    </row>
    <row r="92" spans="1:6" ht="12" customHeight="1" x14ac:dyDescent="0.25">
      <c r="A92" s="27" t="s">
        <v>172</v>
      </c>
      <c r="B92" s="72" t="s">
        <v>173</v>
      </c>
      <c r="C92" s="33"/>
      <c r="D92" s="33"/>
      <c r="E92" s="34"/>
      <c r="F92" s="13"/>
    </row>
    <row r="93" spans="1:6" ht="12" customHeight="1" x14ac:dyDescent="0.25">
      <c r="A93" s="27" t="s">
        <v>174</v>
      </c>
      <c r="B93" s="73" t="s">
        <v>175</v>
      </c>
      <c r="C93" s="33"/>
      <c r="D93" s="33">
        <v>33</v>
      </c>
      <c r="E93" s="34">
        <v>33</v>
      </c>
      <c r="F93" s="13"/>
    </row>
    <row r="94" spans="1:6" ht="12" customHeight="1" x14ac:dyDescent="0.25">
      <c r="A94" s="74" t="s">
        <v>176</v>
      </c>
      <c r="B94" s="75" t="s">
        <v>177</v>
      </c>
      <c r="C94" s="33"/>
      <c r="D94" s="33"/>
      <c r="E94" s="34"/>
      <c r="F94" s="13"/>
    </row>
    <row r="95" spans="1:6" ht="12" customHeight="1" x14ac:dyDescent="0.25">
      <c r="A95" s="27" t="s">
        <v>178</v>
      </c>
      <c r="B95" s="75" t="s">
        <v>179</v>
      </c>
      <c r="C95" s="33"/>
      <c r="D95" s="33"/>
      <c r="E95" s="34"/>
      <c r="F95" s="13"/>
    </row>
    <row r="96" spans="1:6" ht="12" customHeight="1" thickBot="1" x14ac:dyDescent="0.3">
      <c r="A96" s="76" t="s">
        <v>180</v>
      </c>
      <c r="B96" s="77" t="s">
        <v>181</v>
      </c>
      <c r="C96" s="78">
        <v>120</v>
      </c>
      <c r="D96" s="78">
        <v>6071</v>
      </c>
      <c r="E96" s="79">
        <v>5951</v>
      </c>
      <c r="F96" s="13"/>
    </row>
    <row r="97" spans="1:6" ht="12" customHeight="1" thickBot="1" x14ac:dyDescent="0.3">
      <c r="A97" s="18" t="s">
        <v>26</v>
      </c>
      <c r="B97" s="80" t="s">
        <v>182</v>
      </c>
      <c r="C97" s="20">
        <f>+C98+C100+C102</f>
        <v>241503</v>
      </c>
      <c r="D97" s="20">
        <f>+D98+D100+D102</f>
        <v>278399</v>
      </c>
      <c r="E97" s="21">
        <f>+E98+E100+E102</f>
        <v>246483</v>
      </c>
      <c r="F97" s="13"/>
    </row>
    <row r="98" spans="1:6" ht="12" customHeight="1" x14ac:dyDescent="0.25">
      <c r="A98" s="23" t="s">
        <v>28</v>
      </c>
      <c r="B98" s="69" t="s">
        <v>183</v>
      </c>
      <c r="C98" s="25">
        <v>204518</v>
      </c>
      <c r="D98" s="25">
        <v>165248</v>
      </c>
      <c r="E98" s="26">
        <v>133443</v>
      </c>
      <c r="F98" s="13"/>
    </row>
    <row r="99" spans="1:6" ht="12" customHeight="1" x14ac:dyDescent="0.25">
      <c r="A99" s="23" t="s">
        <v>30</v>
      </c>
      <c r="B99" s="81" t="s">
        <v>184</v>
      </c>
      <c r="C99" s="25">
        <v>204518</v>
      </c>
      <c r="D99" s="25">
        <v>160854</v>
      </c>
      <c r="E99" s="26">
        <v>129039</v>
      </c>
      <c r="F99" s="13"/>
    </row>
    <row r="100" spans="1:6" x14ac:dyDescent="0.25">
      <c r="A100" s="23" t="s">
        <v>32</v>
      </c>
      <c r="B100" s="81" t="s">
        <v>185</v>
      </c>
      <c r="C100" s="29">
        <v>36985</v>
      </c>
      <c r="D100" s="29">
        <v>33595</v>
      </c>
      <c r="E100" s="30">
        <v>33484</v>
      </c>
      <c r="F100" s="13"/>
    </row>
    <row r="101" spans="1:6" ht="12" customHeight="1" x14ac:dyDescent="0.25">
      <c r="A101" s="23" t="s">
        <v>34</v>
      </c>
      <c r="B101" s="81" t="s">
        <v>186</v>
      </c>
      <c r="C101" s="29">
        <v>36985</v>
      </c>
      <c r="D101" s="29">
        <v>33595</v>
      </c>
      <c r="E101" s="30">
        <v>33484</v>
      </c>
      <c r="F101" s="13"/>
    </row>
    <row r="102" spans="1:6" ht="12" customHeight="1" x14ac:dyDescent="0.25">
      <c r="A102" s="23" t="s">
        <v>36</v>
      </c>
      <c r="B102" s="36" t="s">
        <v>187</v>
      </c>
      <c r="C102" s="29">
        <v>0</v>
      </c>
      <c r="D102" s="29">
        <v>79556</v>
      </c>
      <c r="E102" s="30">
        <v>79556</v>
      </c>
      <c r="F102" s="13"/>
    </row>
    <row r="103" spans="1:6" x14ac:dyDescent="0.25">
      <c r="A103" s="23" t="s">
        <v>39</v>
      </c>
      <c r="B103" s="82" t="s">
        <v>188</v>
      </c>
      <c r="C103" s="29"/>
      <c r="D103" s="29"/>
      <c r="E103" s="30"/>
      <c r="F103" s="13"/>
    </row>
    <row r="104" spans="1:6" ht="12.75" customHeight="1" x14ac:dyDescent="0.25">
      <c r="A104" s="23" t="s">
        <v>189</v>
      </c>
      <c r="B104" s="83" t="s">
        <v>190</v>
      </c>
      <c r="C104" s="29"/>
      <c r="D104" s="29"/>
      <c r="E104" s="30"/>
      <c r="F104" s="13"/>
    </row>
    <row r="105" spans="1:6" ht="12" customHeight="1" x14ac:dyDescent="0.25">
      <c r="A105" s="23" t="s">
        <v>191</v>
      </c>
      <c r="B105" s="73" t="s">
        <v>169</v>
      </c>
      <c r="C105" s="29"/>
      <c r="D105" s="29"/>
      <c r="E105" s="30"/>
      <c r="F105" s="13"/>
    </row>
    <row r="106" spans="1:6" ht="12" customHeight="1" x14ac:dyDescent="0.25">
      <c r="A106" s="23" t="s">
        <v>192</v>
      </c>
      <c r="B106" s="73" t="s">
        <v>193</v>
      </c>
      <c r="C106" s="29"/>
      <c r="D106" s="29">
        <v>79556</v>
      </c>
      <c r="E106" s="30">
        <v>79556</v>
      </c>
      <c r="F106" s="13"/>
    </row>
    <row r="107" spans="1:6" ht="12" customHeight="1" x14ac:dyDescent="0.25">
      <c r="A107" s="23" t="s">
        <v>194</v>
      </c>
      <c r="B107" s="73" t="s">
        <v>195</v>
      </c>
      <c r="C107" s="29"/>
      <c r="D107" s="29"/>
      <c r="E107" s="30"/>
      <c r="F107" s="13"/>
    </row>
    <row r="108" spans="1:6" s="85" customFormat="1" ht="12" customHeight="1" x14ac:dyDescent="0.2">
      <c r="A108" s="23" t="s">
        <v>196</v>
      </c>
      <c r="B108" s="73" t="s">
        <v>175</v>
      </c>
      <c r="C108" s="29"/>
      <c r="D108" s="29"/>
      <c r="E108" s="30"/>
      <c r="F108" s="84"/>
    </row>
    <row r="109" spans="1:6" ht="12" customHeight="1" x14ac:dyDescent="0.25">
      <c r="A109" s="23" t="s">
        <v>197</v>
      </c>
      <c r="B109" s="73" t="s">
        <v>198</v>
      </c>
      <c r="C109" s="29">
        <v>0</v>
      </c>
      <c r="D109" s="29">
        <v>0</v>
      </c>
      <c r="E109" s="30">
        <v>0</v>
      </c>
      <c r="F109" s="13"/>
    </row>
    <row r="110" spans="1:6" ht="12" customHeight="1" thickBot="1" x14ac:dyDescent="0.3">
      <c r="A110" s="74" t="s">
        <v>199</v>
      </c>
      <c r="B110" s="73" t="s">
        <v>200</v>
      </c>
      <c r="C110" s="33">
        <v>0</v>
      </c>
      <c r="D110" s="33">
        <v>0</v>
      </c>
      <c r="E110" s="34">
        <v>0</v>
      </c>
      <c r="F110" s="13"/>
    </row>
    <row r="111" spans="1:6" ht="12" customHeight="1" thickBot="1" x14ac:dyDescent="0.3">
      <c r="A111" s="18" t="s">
        <v>41</v>
      </c>
      <c r="B111" s="86" t="s">
        <v>201</v>
      </c>
      <c r="C111" s="20">
        <f>+C112+C113</f>
        <v>500</v>
      </c>
      <c r="D111" s="20">
        <f>+D112+D113</f>
        <v>500</v>
      </c>
      <c r="E111" s="21">
        <f>+E112+E113</f>
        <v>0</v>
      </c>
      <c r="F111" s="13"/>
    </row>
    <row r="112" spans="1:6" ht="12" customHeight="1" x14ac:dyDescent="0.25">
      <c r="A112" s="23" t="s">
        <v>43</v>
      </c>
      <c r="B112" s="87" t="s">
        <v>202</v>
      </c>
      <c r="C112" s="25">
        <v>500</v>
      </c>
      <c r="D112" s="25">
        <v>500</v>
      </c>
      <c r="E112" s="26"/>
      <c r="F112" s="13"/>
    </row>
    <row r="113" spans="1:9" ht="12" customHeight="1" thickBot="1" x14ac:dyDescent="0.3">
      <c r="A113" s="31" t="s">
        <v>45</v>
      </c>
      <c r="B113" s="81" t="s">
        <v>203</v>
      </c>
      <c r="C113" s="33"/>
      <c r="D113" s="33"/>
      <c r="E113" s="34"/>
      <c r="F113" s="13"/>
    </row>
    <row r="114" spans="1:9" ht="12" customHeight="1" thickBot="1" x14ac:dyDescent="0.3">
      <c r="A114" s="18" t="s">
        <v>204</v>
      </c>
      <c r="B114" s="86" t="s">
        <v>205</v>
      </c>
      <c r="C114" s="20">
        <f>+C81+C97+C111</f>
        <v>336290</v>
      </c>
      <c r="D114" s="20">
        <f>+D81+D97+D111</f>
        <v>500314</v>
      </c>
      <c r="E114" s="21">
        <f>+E81+E97+E111</f>
        <v>445087</v>
      </c>
      <c r="F114" s="13"/>
    </row>
    <row r="115" spans="1:9" ht="12" customHeight="1" thickBot="1" x14ac:dyDescent="0.3">
      <c r="A115" s="18" t="s">
        <v>69</v>
      </c>
      <c r="B115" s="86" t="s">
        <v>206</v>
      </c>
      <c r="C115" s="20">
        <f>+C116+C117+C118</f>
        <v>0</v>
      </c>
      <c r="D115" s="20">
        <f>+D116+D117+D118</f>
        <v>0</v>
      </c>
      <c r="E115" s="21">
        <f>+E116+E117+E118</f>
        <v>0</v>
      </c>
      <c r="F115" s="13"/>
    </row>
    <row r="116" spans="1:9" ht="12" customHeight="1" x14ac:dyDescent="0.25">
      <c r="A116" s="23" t="s">
        <v>71</v>
      </c>
      <c r="B116" s="87" t="s">
        <v>207</v>
      </c>
      <c r="C116" s="29"/>
      <c r="D116" s="29">
        <v>0</v>
      </c>
      <c r="E116" s="30">
        <v>0</v>
      </c>
      <c r="F116" s="13"/>
    </row>
    <row r="117" spans="1:9" ht="12" customHeight="1" x14ac:dyDescent="0.25">
      <c r="A117" s="23" t="s">
        <v>73</v>
      </c>
      <c r="B117" s="87" t="s">
        <v>208</v>
      </c>
      <c r="C117" s="29"/>
      <c r="D117" s="29"/>
      <c r="E117" s="30"/>
      <c r="F117" s="13"/>
    </row>
    <row r="118" spans="1:9" ht="12" customHeight="1" thickBot="1" x14ac:dyDescent="0.3">
      <c r="A118" s="74" t="s">
        <v>75</v>
      </c>
      <c r="B118" s="88" t="s">
        <v>209</v>
      </c>
      <c r="C118" s="29"/>
      <c r="D118" s="29"/>
      <c r="E118" s="30"/>
      <c r="F118" s="13"/>
    </row>
    <row r="119" spans="1:9" ht="12" customHeight="1" thickBot="1" x14ac:dyDescent="0.3">
      <c r="A119" s="18" t="s">
        <v>92</v>
      </c>
      <c r="B119" s="86" t="s">
        <v>210</v>
      </c>
      <c r="C119" s="20">
        <v>0</v>
      </c>
      <c r="D119" s="20">
        <v>0</v>
      </c>
      <c r="E119" s="21">
        <v>0</v>
      </c>
    </row>
    <row r="120" spans="1:9" ht="12" customHeight="1" thickBot="1" x14ac:dyDescent="0.3">
      <c r="A120" s="18" t="s">
        <v>211</v>
      </c>
      <c r="B120" s="86" t="s">
        <v>212</v>
      </c>
      <c r="C120" s="37">
        <v>23072</v>
      </c>
      <c r="D120" s="37">
        <v>26250</v>
      </c>
      <c r="E120" s="38">
        <v>22423</v>
      </c>
    </row>
    <row r="121" spans="1:9" ht="15" customHeight="1" thickBot="1" x14ac:dyDescent="0.3">
      <c r="A121" s="18" t="s">
        <v>114</v>
      </c>
      <c r="B121" s="86" t="s">
        <v>213</v>
      </c>
      <c r="C121" s="89">
        <v>0</v>
      </c>
      <c r="D121" s="89">
        <v>0</v>
      </c>
      <c r="E121" s="90">
        <v>0</v>
      </c>
      <c r="F121" s="91"/>
      <c r="G121" s="91"/>
      <c r="H121" s="91"/>
      <c r="I121" s="91"/>
    </row>
    <row r="122" spans="1:9" ht="16.5" thickBot="1" x14ac:dyDescent="0.3">
      <c r="A122" s="18" t="s">
        <v>124</v>
      </c>
      <c r="B122" s="86" t="s">
        <v>214</v>
      </c>
      <c r="C122" s="92">
        <f>+C115+C119+C120+C121</f>
        <v>23072</v>
      </c>
      <c r="D122" s="92">
        <f>+D115+D119+D120+D121</f>
        <v>26250</v>
      </c>
      <c r="E122" s="93">
        <f>+E115+E119+E120+E121</f>
        <v>22423</v>
      </c>
    </row>
    <row r="123" spans="1:9" ht="16.5" thickBot="1" x14ac:dyDescent="0.3">
      <c r="A123" s="94" t="s">
        <v>215</v>
      </c>
      <c r="B123" s="95" t="s">
        <v>216</v>
      </c>
      <c r="C123" s="92">
        <f>+C114+C122</f>
        <v>359362</v>
      </c>
      <c r="D123" s="92">
        <f>+D114+D122</f>
        <v>526564</v>
      </c>
      <c r="E123" s="93">
        <f>+E114+E122</f>
        <v>467510</v>
      </c>
    </row>
    <row r="125" spans="1:9" ht="18.75" customHeight="1" x14ac:dyDescent="0.25">
      <c r="A125" s="96" t="s">
        <v>217</v>
      </c>
      <c r="B125" s="96"/>
      <c r="C125" s="96"/>
      <c r="D125" s="96"/>
      <c r="E125" s="96"/>
    </row>
    <row r="126" spans="1:9" ht="13.5" customHeight="1" thickBot="1" x14ac:dyDescent="0.3">
      <c r="A126" s="97" t="s">
        <v>218</v>
      </c>
      <c r="B126" s="97"/>
      <c r="C126" s="2"/>
      <c r="E126" s="4" t="s">
        <v>154</v>
      </c>
    </row>
    <row r="127" spans="1:9" ht="21.75" thickBot="1" x14ac:dyDescent="0.3">
      <c r="A127" s="18">
        <v>1</v>
      </c>
      <c r="B127" s="80" t="s">
        <v>219</v>
      </c>
      <c r="C127" s="99">
        <f>+C61-C114</f>
        <v>-1500</v>
      </c>
      <c r="D127" s="99">
        <f>+D61-D114</f>
        <v>-3301</v>
      </c>
      <c r="E127" s="99">
        <f>+E61-E114</f>
        <v>3292</v>
      </c>
    </row>
    <row r="128" spans="1:9" ht="21.75" thickBot="1" x14ac:dyDescent="0.3">
      <c r="A128" s="18" t="s">
        <v>26</v>
      </c>
      <c r="B128" s="80" t="s">
        <v>220</v>
      </c>
      <c r="C128" s="99">
        <f>+C73-C122</f>
        <v>1500</v>
      </c>
      <c r="D128" s="99">
        <f>+D73-D122</f>
        <v>3301</v>
      </c>
      <c r="E128" s="99">
        <f>+E73-E122</f>
        <v>4889</v>
      </c>
    </row>
    <row r="129" ht="7.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</sheetData>
  <mergeCells count="9">
    <mergeCell ref="A125:E125"/>
    <mergeCell ref="A1:E1"/>
    <mergeCell ref="A3:A4"/>
    <mergeCell ref="B3:B4"/>
    <mergeCell ref="C3:E3"/>
    <mergeCell ref="A76:E76"/>
    <mergeCell ref="A78:A79"/>
    <mergeCell ref="B78:B79"/>
    <mergeCell ref="C78:E78"/>
  </mergeCells>
  <printOptions horizontalCentered="1"/>
  <pageMargins left="0.39370078740157483" right="0.39370078740157483" top="1.2598425196850394" bottom="0.47244094488188981" header="0.78740157480314965" footer="0.59055118110236227"/>
  <pageSetup paperSize="9" scale="71" fitToHeight="2" orientation="portrait" r:id="rId1"/>
  <headerFooter alignWithMargins="0">
    <oddHeader>&amp;C&amp;"Times New Roman CE,Félkövér"&amp;12
&amp;8Tiszagyulaháza Község Önkormányzat
2014. ÉVI ZÁRSZÁMADÁSÁNAK PÉNZÜGYI MÉRLEGE
&amp;R&amp;"Times New Roman CE,Dőlt"&amp;8 1. melléklet a 9/2015. (V. 19.) Önkormányzati Rendelethez</oddHeader>
  </headerFooter>
  <rowBreaks count="1" manualBreakCount="1">
    <brk id="75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1"/>
  <sheetViews>
    <sheetView view="pageLayout" zoomScaleNormal="100" workbookViewId="0">
      <selection activeCell="B5" sqref="B5"/>
    </sheetView>
  </sheetViews>
  <sheetFormatPr defaultRowHeight="12.75" x14ac:dyDescent="0.2"/>
  <cols>
    <col min="1" max="1" width="6.83203125" style="190" customWidth="1"/>
    <col min="2" max="2" width="32.33203125" style="169" customWidth="1"/>
    <col min="3" max="3" width="17" style="169" customWidth="1"/>
    <col min="4" max="8" width="12.83203125" style="169" customWidth="1"/>
    <col min="9" max="9" width="13.83203125" style="169" customWidth="1"/>
    <col min="10" max="10" width="4" style="169" customWidth="1"/>
    <col min="11" max="16384" width="9.33203125" style="169"/>
  </cols>
  <sheetData>
    <row r="1" spans="1:10" ht="14.25" thickBot="1" x14ac:dyDescent="0.25">
      <c r="A1" s="441"/>
      <c r="B1" s="442"/>
      <c r="C1" s="442"/>
      <c r="D1" s="442"/>
      <c r="E1" s="442"/>
      <c r="F1" s="442"/>
      <c r="G1" s="442"/>
      <c r="H1" s="442"/>
      <c r="I1" s="443"/>
      <c r="J1" s="444"/>
    </row>
    <row r="2" spans="1:10" s="450" customFormat="1" ht="26.25" customHeight="1" x14ac:dyDescent="0.2">
      <c r="A2" s="445" t="s">
        <v>2</v>
      </c>
      <c r="B2" s="446" t="s">
        <v>466</v>
      </c>
      <c r="C2" s="446" t="s">
        <v>467</v>
      </c>
      <c r="D2" s="446" t="s">
        <v>468</v>
      </c>
      <c r="E2" s="447" t="s">
        <v>469</v>
      </c>
      <c r="F2" s="448"/>
      <c r="G2" s="448"/>
      <c r="H2" s="449"/>
      <c r="I2" s="106" t="s">
        <v>470</v>
      </c>
      <c r="J2" s="444"/>
    </row>
    <row r="3" spans="1:10" s="457" customFormat="1" ht="32.25" customHeight="1" thickBot="1" x14ac:dyDescent="0.25">
      <c r="A3" s="451"/>
      <c r="B3" s="452"/>
      <c r="C3" s="452"/>
      <c r="D3" s="453"/>
      <c r="E3" s="454">
        <v>2014</v>
      </c>
      <c r="F3" s="455">
        <v>2015</v>
      </c>
      <c r="G3" s="455">
        <v>2016</v>
      </c>
      <c r="H3" s="456">
        <v>2017</v>
      </c>
      <c r="I3" s="110"/>
      <c r="J3" s="444"/>
    </row>
    <row r="4" spans="1:10" s="199" customFormat="1" ht="14.1" customHeight="1" thickBot="1" x14ac:dyDescent="0.25">
      <c r="A4" s="458" t="s">
        <v>7</v>
      </c>
      <c r="B4" s="118" t="s">
        <v>471</v>
      </c>
      <c r="C4" s="459" t="s">
        <v>9</v>
      </c>
      <c r="D4" s="459" t="s">
        <v>10</v>
      </c>
      <c r="E4" s="459" t="s">
        <v>11</v>
      </c>
      <c r="F4" s="459" t="s">
        <v>224</v>
      </c>
      <c r="G4" s="459" t="s">
        <v>225</v>
      </c>
      <c r="H4" s="459" t="s">
        <v>226</v>
      </c>
      <c r="I4" s="460" t="s">
        <v>472</v>
      </c>
      <c r="J4" s="444"/>
    </row>
    <row r="5" spans="1:10" ht="33.75" customHeight="1" x14ac:dyDescent="0.2">
      <c r="A5" s="461" t="s">
        <v>12</v>
      </c>
      <c r="B5" s="462" t="s">
        <v>473</v>
      </c>
      <c r="C5" s="463"/>
      <c r="D5" s="464">
        <f>SUM(D6:D7)</f>
        <v>0</v>
      </c>
      <c r="E5" s="464">
        <f>SUM(E6:E7)</f>
        <v>0</v>
      </c>
      <c r="F5" s="464">
        <f>SUM(F6:F7)</f>
        <v>0</v>
      </c>
      <c r="G5" s="464">
        <f>SUM(G6:G7)</f>
        <v>0</v>
      </c>
      <c r="H5" s="465">
        <f>SUM(H6:H7)</f>
        <v>0</v>
      </c>
      <c r="I5" s="466">
        <f t="shared" ref="I5:I20" si="0">SUM(E5:H5)</f>
        <v>0</v>
      </c>
      <c r="J5" s="444"/>
    </row>
    <row r="6" spans="1:10" ht="21" customHeight="1" x14ac:dyDescent="0.2">
      <c r="A6" s="467" t="s">
        <v>26</v>
      </c>
      <c r="B6" s="468" t="s">
        <v>474</v>
      </c>
      <c r="C6" s="469"/>
      <c r="D6" s="178"/>
      <c r="E6" s="178"/>
      <c r="F6" s="178"/>
      <c r="G6" s="178"/>
      <c r="H6" s="180"/>
      <c r="I6" s="470">
        <f t="shared" si="0"/>
        <v>0</v>
      </c>
      <c r="J6" s="444"/>
    </row>
    <row r="7" spans="1:10" ht="21" customHeight="1" x14ac:dyDescent="0.2">
      <c r="A7" s="467" t="s">
        <v>41</v>
      </c>
      <c r="B7" s="468" t="s">
        <v>474</v>
      </c>
      <c r="C7" s="469"/>
      <c r="D7" s="178"/>
      <c r="E7" s="178"/>
      <c r="F7" s="178"/>
      <c r="G7" s="178"/>
      <c r="H7" s="180"/>
      <c r="I7" s="470">
        <f t="shared" si="0"/>
        <v>0</v>
      </c>
      <c r="J7" s="444"/>
    </row>
    <row r="8" spans="1:10" ht="36" customHeight="1" x14ac:dyDescent="0.2">
      <c r="A8" s="467" t="s">
        <v>204</v>
      </c>
      <c r="B8" s="471" t="s">
        <v>475</v>
      </c>
      <c r="C8" s="472"/>
      <c r="D8" s="473">
        <f>SUM(D9:D10)</f>
        <v>0</v>
      </c>
      <c r="E8" s="473">
        <f>SUM(E9:E10)</f>
        <v>0</v>
      </c>
      <c r="F8" s="473">
        <f>SUM(F9:F10)</f>
        <v>0</v>
      </c>
      <c r="G8" s="473">
        <f>SUM(G9:G10)</f>
        <v>0</v>
      </c>
      <c r="H8" s="474">
        <f>SUM(H9:H10)</f>
        <v>0</v>
      </c>
      <c r="I8" s="475">
        <f t="shared" si="0"/>
        <v>0</v>
      </c>
      <c r="J8" s="444"/>
    </row>
    <row r="9" spans="1:10" ht="21" customHeight="1" x14ac:dyDescent="0.2">
      <c r="A9" s="467" t="s">
        <v>69</v>
      </c>
      <c r="B9" s="468" t="s">
        <v>474</v>
      </c>
      <c r="C9" s="469"/>
      <c r="D9" s="178"/>
      <c r="E9" s="178"/>
      <c r="F9" s="178"/>
      <c r="G9" s="178"/>
      <c r="H9" s="180"/>
      <c r="I9" s="470">
        <f t="shared" si="0"/>
        <v>0</v>
      </c>
      <c r="J9" s="444"/>
    </row>
    <row r="10" spans="1:10" ht="18" customHeight="1" x14ac:dyDescent="0.2">
      <c r="A10" s="467" t="s">
        <v>92</v>
      </c>
      <c r="B10" s="468" t="s">
        <v>474</v>
      </c>
      <c r="C10" s="469"/>
      <c r="D10" s="178"/>
      <c r="E10" s="178"/>
      <c r="F10" s="178"/>
      <c r="G10" s="178"/>
      <c r="H10" s="180"/>
      <c r="I10" s="470">
        <f t="shared" si="0"/>
        <v>0</v>
      </c>
      <c r="J10" s="444"/>
    </row>
    <row r="11" spans="1:10" ht="21" customHeight="1" x14ac:dyDescent="0.2">
      <c r="A11" s="467" t="s">
        <v>211</v>
      </c>
      <c r="B11" s="471" t="s">
        <v>476</v>
      </c>
      <c r="C11" s="472"/>
      <c r="D11" s="473">
        <f>SUM(D12:D12)</f>
        <v>0</v>
      </c>
      <c r="E11" s="473">
        <f>SUM(E12:E12)</f>
        <v>0</v>
      </c>
      <c r="F11" s="473">
        <f>SUM(F12:F12)</f>
        <v>0</v>
      </c>
      <c r="G11" s="473">
        <f>SUM(G12:G12)</f>
        <v>0</v>
      </c>
      <c r="H11" s="474">
        <f>SUM(H12:H12)</f>
        <v>0</v>
      </c>
      <c r="I11" s="475">
        <f t="shared" si="0"/>
        <v>0</v>
      </c>
      <c r="J11" s="444"/>
    </row>
    <row r="12" spans="1:10" ht="21" customHeight="1" x14ac:dyDescent="0.2">
      <c r="A12" s="467" t="s">
        <v>114</v>
      </c>
      <c r="B12" s="468" t="s">
        <v>474</v>
      </c>
      <c r="C12" s="469"/>
      <c r="D12" s="178"/>
      <c r="E12" s="178"/>
      <c r="F12" s="178"/>
      <c r="G12" s="178"/>
      <c r="H12" s="180"/>
      <c r="I12" s="470">
        <f t="shared" si="0"/>
        <v>0</v>
      </c>
      <c r="J12" s="444"/>
    </row>
    <row r="13" spans="1:10" ht="21" customHeight="1" x14ac:dyDescent="0.2">
      <c r="A13" s="467" t="s">
        <v>124</v>
      </c>
      <c r="B13" s="471" t="s">
        <v>477</v>
      </c>
      <c r="C13" s="472"/>
      <c r="D13" s="473">
        <f>SUM(D14:D14)</f>
        <v>0</v>
      </c>
      <c r="E13" s="473">
        <f>SUM(E14:E14)</f>
        <v>0</v>
      </c>
      <c r="F13" s="473">
        <f>SUM(F14:F14)</f>
        <v>0</v>
      </c>
      <c r="G13" s="473">
        <f>SUM(G14:G14)</f>
        <v>0</v>
      </c>
      <c r="H13" s="474">
        <f>SUM(H14:H14)</f>
        <v>0</v>
      </c>
      <c r="I13" s="475">
        <f t="shared" si="0"/>
        <v>0</v>
      </c>
      <c r="J13" s="444"/>
    </row>
    <row r="14" spans="1:10" ht="21" customHeight="1" x14ac:dyDescent="0.2">
      <c r="A14" s="467" t="s">
        <v>215</v>
      </c>
      <c r="B14" s="468" t="s">
        <v>474</v>
      </c>
      <c r="C14" s="469"/>
      <c r="D14" s="178"/>
      <c r="E14" s="178"/>
      <c r="F14" s="178"/>
      <c r="G14" s="178"/>
      <c r="H14" s="180"/>
      <c r="I14" s="470">
        <f t="shared" si="0"/>
        <v>0</v>
      </c>
      <c r="J14" s="444"/>
    </row>
    <row r="15" spans="1:10" ht="21" customHeight="1" x14ac:dyDescent="0.2">
      <c r="A15" s="476" t="s">
        <v>238</v>
      </c>
      <c r="B15" s="477" t="s">
        <v>478</v>
      </c>
      <c r="C15" s="478"/>
      <c r="D15" s="479">
        <f t="shared" ref="D15:I15" si="1">SUM(D16:D20)</f>
        <v>52547</v>
      </c>
      <c r="E15" s="479">
        <f t="shared" si="1"/>
        <v>52547</v>
      </c>
      <c r="F15" s="479">
        <f t="shared" si="1"/>
        <v>0</v>
      </c>
      <c r="G15" s="479">
        <f t="shared" si="1"/>
        <v>0</v>
      </c>
      <c r="H15" s="480">
        <f t="shared" si="1"/>
        <v>0</v>
      </c>
      <c r="I15" s="475">
        <f t="shared" si="1"/>
        <v>52547</v>
      </c>
      <c r="J15" s="444"/>
    </row>
    <row r="16" spans="1:10" ht="21" customHeight="1" x14ac:dyDescent="0.2">
      <c r="A16" s="481" t="s">
        <v>239</v>
      </c>
      <c r="B16" s="468" t="s">
        <v>479</v>
      </c>
      <c r="C16" s="469">
        <v>2014</v>
      </c>
      <c r="D16" s="178">
        <f>14582+2155+242+1333+141</f>
        <v>18453</v>
      </c>
      <c r="E16" s="178">
        <v>18453</v>
      </c>
      <c r="F16" s="482"/>
      <c r="G16" s="178"/>
      <c r="H16" s="180"/>
      <c r="I16" s="470">
        <f t="shared" si="0"/>
        <v>18453</v>
      </c>
      <c r="J16" s="444"/>
    </row>
    <row r="17" spans="1:10" ht="21" customHeight="1" x14ac:dyDescent="0.2">
      <c r="A17" s="481" t="s">
        <v>240</v>
      </c>
      <c r="B17" s="468" t="s">
        <v>480</v>
      </c>
      <c r="C17" s="469">
        <v>2014</v>
      </c>
      <c r="D17" s="178">
        <v>31664</v>
      </c>
      <c r="E17" s="178">
        <v>31664</v>
      </c>
      <c r="F17" s="482"/>
      <c r="G17" s="178"/>
      <c r="H17" s="180"/>
      <c r="I17" s="470">
        <v>31664</v>
      </c>
      <c r="J17" s="444"/>
    </row>
    <row r="18" spans="1:10" ht="21" customHeight="1" x14ac:dyDescent="0.2">
      <c r="A18" s="481" t="s">
        <v>243</v>
      </c>
      <c r="B18" s="468" t="s">
        <v>481</v>
      </c>
      <c r="C18" s="469">
        <v>2014</v>
      </c>
      <c r="D18" s="178">
        <v>759</v>
      </c>
      <c r="E18" s="178">
        <v>759</v>
      </c>
      <c r="F18" s="178"/>
      <c r="G18" s="178"/>
      <c r="H18" s="483"/>
      <c r="I18" s="470">
        <f t="shared" si="0"/>
        <v>759</v>
      </c>
      <c r="J18" s="444"/>
    </row>
    <row r="19" spans="1:10" ht="21" customHeight="1" x14ac:dyDescent="0.2">
      <c r="A19" s="481" t="s">
        <v>246</v>
      </c>
      <c r="B19" s="468" t="s">
        <v>482</v>
      </c>
      <c r="C19" s="469">
        <v>2014</v>
      </c>
      <c r="D19" s="178">
        <v>1587</v>
      </c>
      <c r="E19" s="178">
        <v>1587</v>
      </c>
      <c r="F19" s="178"/>
      <c r="G19" s="178"/>
      <c r="H19" s="483"/>
      <c r="I19" s="470">
        <f t="shared" si="0"/>
        <v>1587</v>
      </c>
      <c r="J19" s="444"/>
    </row>
    <row r="20" spans="1:10" ht="21" customHeight="1" thickBot="1" x14ac:dyDescent="0.25">
      <c r="A20" s="484" t="s">
        <v>249</v>
      </c>
      <c r="B20" s="485" t="s">
        <v>483</v>
      </c>
      <c r="C20" s="486">
        <v>2014</v>
      </c>
      <c r="D20" s="487">
        <v>84</v>
      </c>
      <c r="E20" s="487">
        <v>84</v>
      </c>
      <c r="F20" s="487"/>
      <c r="G20" s="487"/>
      <c r="H20" s="488"/>
      <c r="I20" s="489">
        <f t="shared" si="0"/>
        <v>84</v>
      </c>
      <c r="J20" s="444"/>
    </row>
    <row r="21" spans="1:10" ht="21" customHeight="1" thickBot="1" x14ac:dyDescent="0.25">
      <c r="A21" s="490" t="s">
        <v>252</v>
      </c>
      <c r="B21" s="491" t="s">
        <v>484</v>
      </c>
      <c r="C21" s="492"/>
      <c r="D21" s="493">
        <f t="shared" ref="D21:I21" si="2">D5+D8+D11+D13+D15</f>
        <v>52547</v>
      </c>
      <c r="E21" s="493">
        <f t="shared" si="2"/>
        <v>52547</v>
      </c>
      <c r="F21" s="186">
        <f t="shared" si="2"/>
        <v>0</v>
      </c>
      <c r="G21" s="186">
        <f t="shared" si="2"/>
        <v>0</v>
      </c>
      <c r="H21" s="494">
        <f t="shared" si="2"/>
        <v>0</v>
      </c>
      <c r="I21" s="495">
        <f t="shared" si="2"/>
        <v>52547</v>
      </c>
      <c r="J21" s="444"/>
    </row>
  </sheetData>
  <mergeCells count="6">
    <mergeCell ref="J1:J21"/>
    <mergeCell ref="A2:A3"/>
    <mergeCell ref="B2:B3"/>
    <mergeCell ref="C2:C3"/>
    <mergeCell ref="D2:D3"/>
    <mergeCell ref="I2:I3"/>
  </mergeCells>
  <printOptions horizontalCentered="1"/>
  <pageMargins left="0.78740157480314965" right="0.78740157480314965" top="1.3779527559055118" bottom="0.98425196850393704" header="0.78740157480314965" footer="0.78740157480314965"/>
  <pageSetup paperSize="9" scale="90" orientation="landscape" verticalDpi="300" r:id="rId1"/>
  <headerFooter alignWithMargins="0">
    <oddHeader>&amp;C&amp;"Times New Roman CE,Félkövér"&amp;12
Többéves kihatással járó döntésekből származó kötelezettségek
célok szerint, évenkénti bontásban&amp;R&amp;"Times New Roman CE,Dőlt"&amp;8 10. melléklet a 9/2015. (V. 19.)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view="pageLayout" zoomScaleNormal="100" workbookViewId="0">
      <selection activeCell="E16" sqref="E16"/>
    </sheetView>
  </sheetViews>
  <sheetFormatPr defaultColWidth="12" defaultRowHeight="15.75" x14ac:dyDescent="0.25"/>
  <cols>
    <col min="1" max="1" width="8.83203125" style="496" customWidth="1"/>
    <col min="2" max="2" width="67.1640625" style="496" customWidth="1"/>
    <col min="3" max="3" width="6.1640625" style="497" customWidth="1"/>
    <col min="4" max="4" width="17.1640625" style="496" customWidth="1"/>
    <col min="5" max="5" width="19" style="496" customWidth="1"/>
    <col min="6" max="6" width="12.1640625" style="552" customWidth="1"/>
    <col min="7" max="16384" width="12" style="496"/>
  </cols>
  <sheetData>
    <row r="1" spans="1:6" ht="16.5" thickBot="1" x14ac:dyDescent="0.3">
      <c r="F1" s="498" t="s">
        <v>1</v>
      </c>
    </row>
    <row r="2" spans="1:6" x14ac:dyDescent="0.25">
      <c r="A2" s="499" t="s">
        <v>485</v>
      </c>
      <c r="B2" s="500" t="s">
        <v>223</v>
      </c>
      <c r="C2" s="500"/>
      <c r="D2" s="501" t="s">
        <v>486</v>
      </c>
      <c r="E2" s="501" t="s">
        <v>487</v>
      </c>
      <c r="F2" s="502" t="s">
        <v>488</v>
      </c>
    </row>
    <row r="3" spans="1:6" s="508" customFormat="1" x14ac:dyDescent="0.2">
      <c r="A3" s="503" t="s">
        <v>489</v>
      </c>
      <c r="B3" s="504" t="s">
        <v>8</v>
      </c>
      <c r="C3" s="505" t="s">
        <v>9</v>
      </c>
      <c r="D3" s="506" t="s">
        <v>10</v>
      </c>
      <c r="E3" s="506" t="s">
        <v>11</v>
      </c>
      <c r="F3" s="507" t="s">
        <v>224</v>
      </c>
    </row>
    <row r="4" spans="1:6" s="508" customFormat="1" x14ac:dyDescent="0.2">
      <c r="A4" s="509" t="s">
        <v>12</v>
      </c>
      <c r="B4" s="510" t="s">
        <v>490</v>
      </c>
      <c r="C4" s="511">
        <v>2</v>
      </c>
      <c r="D4" s="512"/>
      <c r="E4" s="513">
        <v>679147</v>
      </c>
      <c r="F4" s="514"/>
    </row>
    <row r="5" spans="1:6" s="508" customFormat="1" x14ac:dyDescent="0.2">
      <c r="A5" s="515" t="s">
        <v>26</v>
      </c>
      <c r="B5" s="516" t="s">
        <v>491</v>
      </c>
      <c r="C5" s="517">
        <v>3</v>
      </c>
      <c r="D5" s="518"/>
      <c r="E5" s="519">
        <v>1117</v>
      </c>
      <c r="F5" s="520"/>
    </row>
    <row r="6" spans="1:6" s="508" customFormat="1" x14ac:dyDescent="0.2">
      <c r="A6" s="515" t="s">
        <v>41</v>
      </c>
      <c r="B6" s="516" t="s">
        <v>492</v>
      </c>
      <c r="C6" s="517">
        <v>4</v>
      </c>
      <c r="D6" s="518"/>
      <c r="E6" s="519"/>
      <c r="F6" s="520"/>
    </row>
    <row r="7" spans="1:6" s="508" customFormat="1" ht="22.5" x14ac:dyDescent="0.2">
      <c r="A7" s="515" t="s">
        <v>204</v>
      </c>
      <c r="B7" s="521" t="s">
        <v>493</v>
      </c>
      <c r="C7" s="517">
        <v>5</v>
      </c>
      <c r="D7" s="518"/>
      <c r="E7" s="522">
        <f>E4+E5</f>
        <v>680264</v>
      </c>
      <c r="F7" s="520"/>
    </row>
    <row r="8" spans="1:6" s="508" customFormat="1" x14ac:dyDescent="0.2">
      <c r="A8" s="515" t="s">
        <v>69</v>
      </c>
      <c r="B8" s="523" t="s">
        <v>494</v>
      </c>
      <c r="C8" s="517">
        <v>6</v>
      </c>
      <c r="D8" s="518"/>
      <c r="E8" s="519">
        <v>1014</v>
      </c>
      <c r="F8" s="520"/>
    </row>
    <row r="9" spans="1:6" s="508" customFormat="1" x14ac:dyDescent="0.2">
      <c r="A9" s="515" t="s">
        <v>92</v>
      </c>
      <c r="B9" s="523" t="s">
        <v>495</v>
      </c>
      <c r="C9" s="517">
        <v>7</v>
      </c>
      <c r="D9" s="524"/>
      <c r="E9" s="525">
        <v>0</v>
      </c>
      <c r="F9" s="526"/>
    </row>
    <row r="10" spans="1:6" s="508" customFormat="1" ht="12.75" customHeight="1" x14ac:dyDescent="0.2">
      <c r="A10" s="515" t="s">
        <v>211</v>
      </c>
      <c r="B10" s="527" t="s">
        <v>496</v>
      </c>
      <c r="C10" s="517">
        <v>8</v>
      </c>
      <c r="D10" s="518"/>
      <c r="E10" s="522">
        <f>E8+E9</f>
        <v>1014</v>
      </c>
      <c r="F10" s="520"/>
    </row>
    <row r="11" spans="1:6" s="508" customFormat="1" x14ac:dyDescent="0.2">
      <c r="A11" s="515" t="s">
        <v>114</v>
      </c>
      <c r="B11" s="523" t="s">
        <v>497</v>
      </c>
      <c r="C11" s="517">
        <v>9</v>
      </c>
      <c r="D11" s="518"/>
      <c r="E11" s="519"/>
      <c r="F11" s="520"/>
    </row>
    <row r="12" spans="1:6" s="508" customFormat="1" x14ac:dyDescent="0.2">
      <c r="A12" s="515" t="s">
        <v>124</v>
      </c>
      <c r="B12" s="523" t="s">
        <v>498</v>
      </c>
      <c r="C12" s="517">
        <v>10</v>
      </c>
      <c r="D12" s="524">
        <f>+D10+D11</f>
        <v>0</v>
      </c>
      <c r="E12" s="525">
        <v>244</v>
      </c>
      <c r="F12" s="526">
        <f>+F10+F11</f>
        <v>0</v>
      </c>
    </row>
    <row r="13" spans="1:6" s="508" customFormat="1" x14ac:dyDescent="0.2">
      <c r="A13" s="515" t="s">
        <v>215</v>
      </c>
      <c r="B13" s="523" t="s">
        <v>499</v>
      </c>
      <c r="C13" s="517">
        <v>11</v>
      </c>
      <c r="D13" s="518"/>
      <c r="E13" s="519">
        <v>18184</v>
      </c>
      <c r="F13" s="520"/>
    </row>
    <row r="14" spans="1:6" s="508" customFormat="1" ht="12" customHeight="1" x14ac:dyDescent="0.2">
      <c r="A14" s="515" t="s">
        <v>238</v>
      </c>
      <c r="B14" s="527" t="s">
        <v>500</v>
      </c>
      <c r="C14" s="517">
        <v>12</v>
      </c>
      <c r="D14" s="518"/>
      <c r="E14" s="522">
        <f>E11+E12+E13</f>
        <v>18428</v>
      </c>
      <c r="F14" s="520"/>
    </row>
    <row r="15" spans="1:6" s="508" customFormat="1" x14ac:dyDescent="0.2">
      <c r="A15" s="515" t="s">
        <v>239</v>
      </c>
      <c r="B15" s="523" t="s">
        <v>501</v>
      </c>
      <c r="C15" s="517">
        <v>13</v>
      </c>
      <c r="D15" s="518"/>
      <c r="E15" s="519">
        <v>3950</v>
      </c>
      <c r="F15" s="520"/>
    </row>
    <row r="16" spans="1:6" s="508" customFormat="1" x14ac:dyDescent="0.2">
      <c r="A16" s="515" t="s">
        <v>240</v>
      </c>
      <c r="B16" s="523" t="s">
        <v>502</v>
      </c>
      <c r="C16" s="517">
        <v>14</v>
      </c>
      <c r="D16" s="518"/>
      <c r="E16" s="519">
        <v>29</v>
      </c>
      <c r="F16" s="520"/>
    </row>
    <row r="17" spans="1:6" s="508" customFormat="1" x14ac:dyDescent="0.2">
      <c r="A17" s="515" t="s">
        <v>243</v>
      </c>
      <c r="B17" s="523" t="s">
        <v>503</v>
      </c>
      <c r="C17" s="517">
        <v>15</v>
      </c>
      <c r="D17" s="524">
        <f>+D13+D14+D15+D16</f>
        <v>0</v>
      </c>
      <c r="E17" s="525">
        <v>160</v>
      </c>
      <c r="F17" s="526">
        <f>+F13+F14+F15+F16</f>
        <v>0</v>
      </c>
    </row>
    <row r="18" spans="1:6" s="508" customFormat="1" x14ac:dyDescent="0.2">
      <c r="A18" s="515" t="s">
        <v>246</v>
      </c>
      <c r="B18" s="527" t="s">
        <v>504</v>
      </c>
      <c r="C18" s="517">
        <v>16</v>
      </c>
      <c r="D18" s="518"/>
      <c r="E18" s="522">
        <f>E15+E16+E17</f>
        <v>4139</v>
      </c>
      <c r="F18" s="520"/>
    </row>
    <row r="19" spans="1:6" s="508" customFormat="1" x14ac:dyDescent="0.2">
      <c r="A19" s="515" t="s">
        <v>249</v>
      </c>
      <c r="B19" s="527" t="s">
        <v>505</v>
      </c>
      <c r="C19" s="517">
        <v>17</v>
      </c>
      <c r="D19" s="518"/>
      <c r="E19" s="522">
        <v>1321</v>
      </c>
      <c r="F19" s="520"/>
    </row>
    <row r="20" spans="1:6" s="508" customFormat="1" x14ac:dyDescent="0.2">
      <c r="A20" s="515" t="s">
        <v>252</v>
      </c>
      <c r="B20" s="527" t="s">
        <v>506</v>
      </c>
      <c r="C20" s="517">
        <v>18</v>
      </c>
      <c r="D20" s="518"/>
      <c r="E20" s="522">
        <v>15</v>
      </c>
      <c r="F20" s="520"/>
    </row>
    <row r="21" spans="1:6" s="508" customFormat="1" x14ac:dyDescent="0.2">
      <c r="A21" s="515" t="s">
        <v>255</v>
      </c>
      <c r="B21" s="527" t="s">
        <v>507</v>
      </c>
      <c r="C21" s="517">
        <v>19</v>
      </c>
      <c r="D21" s="524">
        <f>+D18+D19+D20</f>
        <v>0</v>
      </c>
      <c r="E21" s="522">
        <f>E7+E10+E14+E18+E19+E20</f>
        <v>705181</v>
      </c>
      <c r="F21" s="526">
        <f>+F18+F19+F20</f>
        <v>0</v>
      </c>
    </row>
    <row r="22" spans="1:6" s="508" customFormat="1" x14ac:dyDescent="0.2">
      <c r="A22" s="515" t="s">
        <v>258</v>
      </c>
      <c r="B22" s="523" t="s">
        <v>508</v>
      </c>
      <c r="C22" s="517">
        <v>20</v>
      </c>
      <c r="D22" s="518"/>
      <c r="E22" s="519">
        <v>550025</v>
      </c>
      <c r="F22" s="520"/>
    </row>
    <row r="23" spans="1:6" s="508" customFormat="1" x14ac:dyDescent="0.2">
      <c r="A23" s="515" t="s">
        <v>261</v>
      </c>
      <c r="B23" s="523" t="s">
        <v>509</v>
      </c>
      <c r="C23" s="517">
        <v>21</v>
      </c>
      <c r="D23" s="518"/>
      <c r="E23" s="519">
        <v>-13655</v>
      </c>
      <c r="F23" s="520"/>
    </row>
    <row r="24" spans="1:6" s="508" customFormat="1" x14ac:dyDescent="0.2">
      <c r="A24" s="515" t="s">
        <v>264</v>
      </c>
      <c r="B24" s="523" t="s">
        <v>510</v>
      </c>
      <c r="C24" s="517">
        <v>22</v>
      </c>
      <c r="D24" s="524">
        <f>+D22+D23</f>
        <v>0</v>
      </c>
      <c r="E24" s="525">
        <v>-35154</v>
      </c>
      <c r="F24" s="526">
        <f>+F22+F23</f>
        <v>0</v>
      </c>
    </row>
    <row r="25" spans="1:6" s="508" customFormat="1" x14ac:dyDescent="0.2">
      <c r="A25" s="515" t="s">
        <v>266</v>
      </c>
      <c r="B25" s="528" t="s">
        <v>511</v>
      </c>
      <c r="C25" s="517">
        <v>23</v>
      </c>
      <c r="D25" s="518"/>
      <c r="E25" s="519">
        <f>E22+E23+E24</f>
        <v>501216</v>
      </c>
      <c r="F25" s="520"/>
    </row>
    <row r="26" spans="1:6" s="508" customFormat="1" x14ac:dyDescent="0.2">
      <c r="A26" s="515" t="s">
        <v>269</v>
      </c>
      <c r="B26" s="529" t="s">
        <v>512</v>
      </c>
      <c r="C26" s="530">
        <v>24</v>
      </c>
      <c r="D26" s="531">
        <f>+D9+D12+D17+D21+D24+D25</f>
        <v>0</v>
      </c>
      <c r="E26" s="532">
        <v>51321</v>
      </c>
      <c r="F26" s="533">
        <f>+F9+F12+F17+F21+F24+F25</f>
        <v>0</v>
      </c>
    </row>
    <row r="27" spans="1:6" x14ac:dyDescent="0.25">
      <c r="A27" s="515" t="s">
        <v>272</v>
      </c>
      <c r="B27" s="534" t="s">
        <v>513</v>
      </c>
      <c r="C27" s="535">
        <v>25</v>
      </c>
      <c r="D27" s="536"/>
      <c r="E27" s="537">
        <v>383</v>
      </c>
      <c r="F27" s="538"/>
    </row>
    <row r="28" spans="1:6" x14ac:dyDescent="0.25">
      <c r="A28" s="515" t="s">
        <v>275</v>
      </c>
      <c r="B28" s="534" t="s">
        <v>514</v>
      </c>
      <c r="C28" s="535">
        <v>26</v>
      </c>
      <c r="D28" s="536"/>
      <c r="E28" s="537">
        <v>843</v>
      </c>
      <c r="F28" s="538"/>
    </row>
    <row r="29" spans="1:6" x14ac:dyDescent="0.25">
      <c r="A29" s="515" t="s">
        <v>305</v>
      </c>
      <c r="B29" s="539" t="s">
        <v>515</v>
      </c>
      <c r="C29" s="540">
        <v>27</v>
      </c>
      <c r="D29" s="541"/>
      <c r="E29" s="542">
        <f>E26+E27+E28</f>
        <v>52547</v>
      </c>
      <c r="F29" s="538"/>
    </row>
    <row r="30" spans="1:6" x14ac:dyDescent="0.25">
      <c r="A30" s="515" t="s">
        <v>308</v>
      </c>
      <c r="B30" s="539" t="s">
        <v>516</v>
      </c>
      <c r="C30" s="540">
        <v>28</v>
      </c>
      <c r="D30" s="543"/>
      <c r="E30" s="540">
        <v>0</v>
      </c>
      <c r="F30" s="544"/>
    </row>
    <row r="31" spans="1:6" x14ac:dyDescent="0.25">
      <c r="A31" s="515" t="s">
        <v>309</v>
      </c>
      <c r="B31" s="539" t="s">
        <v>517</v>
      </c>
      <c r="C31" s="535">
        <v>29</v>
      </c>
      <c r="D31" s="545"/>
      <c r="E31" s="535">
        <v>0</v>
      </c>
      <c r="F31" s="544"/>
    </row>
    <row r="32" spans="1:6" x14ac:dyDescent="0.25">
      <c r="A32" s="515" t="s">
        <v>518</v>
      </c>
      <c r="B32" s="539" t="s">
        <v>519</v>
      </c>
      <c r="C32" s="535">
        <v>30</v>
      </c>
      <c r="D32" s="545"/>
      <c r="E32" s="540">
        <v>151418</v>
      </c>
      <c r="F32" s="544"/>
    </row>
    <row r="33" spans="1:6" ht="16.5" thickBot="1" x14ac:dyDescent="0.3">
      <c r="A33" s="546" t="s">
        <v>520</v>
      </c>
      <c r="B33" s="547" t="s">
        <v>521</v>
      </c>
      <c r="C33" s="548">
        <v>31</v>
      </c>
      <c r="D33" s="549"/>
      <c r="E33" s="550">
        <f>E25+E29+E32</f>
        <v>705181</v>
      </c>
      <c r="F33" s="551"/>
    </row>
  </sheetData>
  <mergeCells count="1">
    <mergeCell ref="B2:C2"/>
  </mergeCells>
  <pageMargins left="0.39370078740157483" right="0.39370078740157483" top="0.59055118110236227" bottom="0.39370078740157483" header="0.31496062992125984" footer="0.31496062992125984"/>
  <pageSetup paperSize="9" orientation="landscape" r:id="rId1"/>
  <headerFooter>
    <oddHeader>&amp;C&amp;"Times New Roman CE,Félkövér"&amp;8Tiszagyulaháza Köszég 2014. évi vagyonmérlege&amp;R&amp;"Times New Roman CE,Dőlt"&amp;8 11. melléklet a 9/2015. (V. 19.)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view="pageLayout" zoomScaleNormal="100" workbookViewId="0">
      <selection activeCell="C9" sqref="C9"/>
    </sheetView>
  </sheetViews>
  <sheetFormatPr defaultRowHeight="12.75" x14ac:dyDescent="0.2"/>
  <cols>
    <col min="1" max="1" width="7.6640625" style="553" customWidth="1"/>
    <col min="2" max="2" width="60.83203125" style="553" customWidth="1"/>
    <col min="3" max="3" width="25.6640625" style="553" customWidth="1"/>
    <col min="4" max="16384" width="9.33203125" style="553"/>
  </cols>
  <sheetData>
    <row r="1" spans="1:3" ht="15" x14ac:dyDescent="0.25">
      <c r="C1" s="554"/>
    </row>
    <row r="2" spans="1:3" ht="14.25" x14ac:dyDescent="0.2">
      <c r="A2" s="555"/>
      <c r="B2" s="555"/>
      <c r="C2" s="555"/>
    </row>
    <row r="3" spans="1:3" ht="33.75" customHeight="1" x14ac:dyDescent="0.2">
      <c r="A3" s="556" t="s">
        <v>522</v>
      </c>
      <c r="B3" s="556"/>
      <c r="C3" s="556"/>
    </row>
    <row r="4" spans="1:3" ht="13.5" thickBot="1" x14ac:dyDescent="0.25">
      <c r="C4" s="557" t="s">
        <v>1</v>
      </c>
    </row>
    <row r="5" spans="1:3" s="561" customFormat="1" ht="43.5" customHeight="1" x14ac:dyDescent="0.2">
      <c r="A5" s="558" t="s">
        <v>454</v>
      </c>
      <c r="B5" s="559" t="s">
        <v>223</v>
      </c>
      <c r="C5" s="560" t="s">
        <v>523</v>
      </c>
    </row>
    <row r="6" spans="1:3" s="561" customFormat="1" ht="13.5" customHeight="1" x14ac:dyDescent="0.2">
      <c r="A6" s="562" t="s">
        <v>7</v>
      </c>
      <c r="B6" s="563" t="s">
        <v>8</v>
      </c>
      <c r="C6" s="562" t="s">
        <v>9</v>
      </c>
    </row>
    <row r="7" spans="1:3" ht="28.5" customHeight="1" x14ac:dyDescent="0.2">
      <c r="A7" s="564" t="s">
        <v>12</v>
      </c>
      <c r="B7" s="565" t="str">
        <f>+CONCATENATE("Pénzkészlet ",LEFT([3]ÖSSZEFÜGGÉSEK!A4,4),". január 1-jén",CHAR(10),"ebből:")</f>
        <v>Pénzkészlet 2014. január 1-jén
ebből:</v>
      </c>
      <c r="C7" s="566">
        <f>C8+C9</f>
        <v>9290</v>
      </c>
    </row>
    <row r="8" spans="1:3" ht="18" customHeight="1" x14ac:dyDescent="0.2">
      <c r="A8" s="564" t="s">
        <v>26</v>
      </c>
      <c r="B8" s="567" t="s">
        <v>524</v>
      </c>
      <c r="C8" s="568">
        <v>9131</v>
      </c>
    </row>
    <row r="9" spans="1:3" ht="18" customHeight="1" x14ac:dyDescent="0.2">
      <c r="A9" s="564" t="s">
        <v>41</v>
      </c>
      <c r="B9" s="567" t="s">
        <v>525</v>
      </c>
      <c r="C9" s="568">
        <v>159</v>
      </c>
    </row>
    <row r="10" spans="1:3" ht="18" customHeight="1" x14ac:dyDescent="0.2">
      <c r="A10" s="564" t="s">
        <v>204</v>
      </c>
      <c r="B10" s="569" t="s">
        <v>526</v>
      </c>
      <c r="C10" s="568">
        <f>9742+22423+438627+4888</f>
        <v>475680</v>
      </c>
    </row>
    <row r="11" spans="1:3" ht="18" customHeight="1" x14ac:dyDescent="0.2">
      <c r="A11" s="564" t="s">
        <v>69</v>
      </c>
      <c r="B11" s="569" t="s">
        <v>527</v>
      </c>
      <c r="C11" s="568">
        <f>32385+412703+22423+352</f>
        <v>467863</v>
      </c>
    </row>
    <row r="12" spans="1:3" ht="18" customHeight="1" x14ac:dyDescent="0.2">
      <c r="A12" s="564" t="s">
        <v>92</v>
      </c>
      <c r="B12" s="570" t="s">
        <v>528</v>
      </c>
      <c r="C12" s="568">
        <v>-1321</v>
      </c>
    </row>
    <row r="13" spans="1:3" ht="25.5" customHeight="1" x14ac:dyDescent="0.2">
      <c r="A13" s="564" t="s">
        <v>211</v>
      </c>
      <c r="B13" s="565" t="str">
        <f>+CONCATENATE("Záró pénzkészlet ",LEFT([3]ÖSSZEFÜGGÉSEK!A4,4),". december 31-én",CHAR(10),"ebből:")</f>
        <v>Záró pénzkészlet 2014. december 31-én
ebből:</v>
      </c>
      <c r="C13" s="566">
        <f>C7+C10-C11-C12</f>
        <v>18428</v>
      </c>
    </row>
    <row r="14" spans="1:3" ht="18" customHeight="1" x14ac:dyDescent="0.2">
      <c r="A14" s="564" t="s">
        <v>114</v>
      </c>
      <c r="B14" s="567" t="s">
        <v>524</v>
      </c>
      <c r="C14" s="568">
        <v>18184</v>
      </c>
    </row>
    <row r="15" spans="1:3" ht="18" customHeight="1" x14ac:dyDescent="0.2">
      <c r="A15" s="564" t="s">
        <v>124</v>
      </c>
      <c r="B15" s="567" t="s">
        <v>525</v>
      </c>
      <c r="C15" s="568">
        <v>244</v>
      </c>
    </row>
  </sheetData>
  <mergeCells count="1">
    <mergeCell ref="A3:C3"/>
  </mergeCells>
  <conditionalFormatting sqref="C13">
    <cfRule type="cellIs" dxfId="0" priority="1" stopIfTrue="1" operator="notEqual">
      <formula>SUM(C14:C15)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&amp;R&amp;"Times New Roman CE,Dőlt"&amp;8 12. melléklet a 9/2015. (V. 19.)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0"/>
  <sheetViews>
    <sheetView view="pageLayout" zoomScaleNormal="100" zoomScaleSheetLayoutView="100" workbookViewId="0">
      <selection activeCell="G4" sqref="G4"/>
    </sheetView>
  </sheetViews>
  <sheetFormatPr defaultRowHeight="12.75" x14ac:dyDescent="0.2"/>
  <cols>
    <col min="1" max="1" width="6.83203125" style="100" customWidth="1"/>
    <col min="2" max="2" width="55.1640625" style="104" customWidth="1"/>
    <col min="3" max="5" width="16.33203125" style="100" customWidth="1"/>
    <col min="6" max="6" width="55.1640625" style="100" customWidth="1"/>
    <col min="7" max="9" width="16.33203125" style="100" customWidth="1"/>
    <col min="10" max="10" width="4.83203125" style="100" customWidth="1"/>
    <col min="11" max="16384" width="9.33203125" style="100"/>
  </cols>
  <sheetData>
    <row r="1" spans="1:10" ht="39.75" customHeight="1" x14ac:dyDescent="0.2">
      <c r="B1" s="101"/>
      <c r="C1" s="102"/>
      <c r="D1" s="102"/>
      <c r="E1" s="102"/>
      <c r="F1" s="102"/>
      <c r="G1" s="102"/>
      <c r="H1" s="102"/>
      <c r="I1" s="102"/>
      <c r="J1" s="103"/>
    </row>
    <row r="2" spans="1:10" ht="14.25" thickBot="1" x14ac:dyDescent="0.25">
      <c r="G2" s="105"/>
      <c r="H2" s="105"/>
      <c r="I2" s="105" t="s">
        <v>1</v>
      </c>
      <c r="J2" s="103"/>
    </row>
    <row r="3" spans="1:10" ht="18" customHeight="1" thickBot="1" x14ac:dyDescent="0.25">
      <c r="A3" s="106" t="s">
        <v>2</v>
      </c>
      <c r="B3" s="107" t="s">
        <v>221</v>
      </c>
      <c r="C3" s="108"/>
      <c r="D3" s="108"/>
      <c r="E3" s="108"/>
      <c r="F3" s="107" t="s">
        <v>222</v>
      </c>
      <c r="G3" s="109"/>
      <c r="H3" s="109"/>
      <c r="I3" s="109"/>
      <c r="J3" s="103"/>
    </row>
    <row r="4" spans="1:10" s="115" customFormat="1" ht="35.25" customHeight="1" thickBot="1" x14ac:dyDescent="0.25">
      <c r="A4" s="110"/>
      <c r="B4" s="111" t="s">
        <v>223</v>
      </c>
      <c r="C4" s="112" t="str">
        <f>+CONCATENATE(LEFT('[1]1.sz.mell.'!C3,4),". évi eredeti előirányzat")</f>
        <v>2014. évi eredeti előirányzat</v>
      </c>
      <c r="D4" s="113" t="str">
        <f>+CONCATENATE(LEFT('[1]1.sz.mell.'!C3,4),". évi módosított előirányzat")</f>
        <v>2014. évi módosított előirányzat</v>
      </c>
      <c r="E4" s="112" t="str">
        <f>+CONCATENATE(LEFT('[1]1.sz.mell.'!C3,4),". évi teljesítés")</f>
        <v>2014. évi teljesítés</v>
      </c>
      <c r="F4" s="111" t="s">
        <v>223</v>
      </c>
      <c r="G4" s="112" t="str">
        <f>+C4</f>
        <v>2014. évi eredeti előirányzat</v>
      </c>
      <c r="H4" s="113" t="str">
        <f>+D4</f>
        <v>2014. évi módosított előirányzat</v>
      </c>
      <c r="I4" s="114" t="str">
        <f>+E4</f>
        <v>2014. évi teljesítés</v>
      </c>
      <c r="J4" s="103"/>
    </row>
    <row r="5" spans="1:10" s="120" customFormat="1" ht="12" customHeight="1" thickBot="1" x14ac:dyDescent="0.25">
      <c r="A5" s="116" t="s">
        <v>7</v>
      </c>
      <c r="B5" s="117" t="s">
        <v>8</v>
      </c>
      <c r="C5" s="118" t="s">
        <v>9</v>
      </c>
      <c r="D5" s="118" t="s">
        <v>10</v>
      </c>
      <c r="E5" s="118" t="s">
        <v>11</v>
      </c>
      <c r="F5" s="117" t="s">
        <v>224</v>
      </c>
      <c r="G5" s="118" t="s">
        <v>225</v>
      </c>
      <c r="H5" s="118" t="s">
        <v>226</v>
      </c>
      <c r="I5" s="119" t="s">
        <v>227</v>
      </c>
      <c r="J5" s="103"/>
    </row>
    <row r="6" spans="1:10" ht="15" customHeight="1" x14ac:dyDescent="0.2">
      <c r="A6" s="121" t="s">
        <v>12</v>
      </c>
      <c r="B6" s="122" t="s">
        <v>228</v>
      </c>
      <c r="C6" s="123">
        <v>65680</v>
      </c>
      <c r="D6" s="123">
        <v>63579</v>
      </c>
      <c r="E6" s="123">
        <v>63579</v>
      </c>
      <c r="F6" s="122" t="s">
        <v>229</v>
      </c>
      <c r="G6" s="123">
        <v>39670</v>
      </c>
      <c r="H6" s="123">
        <v>77554</v>
      </c>
      <c r="I6" s="124">
        <v>74910</v>
      </c>
      <c r="J6" s="103"/>
    </row>
    <row r="7" spans="1:10" ht="15" customHeight="1" x14ac:dyDescent="0.2">
      <c r="A7" s="125" t="s">
        <v>26</v>
      </c>
      <c r="B7" s="126" t="s">
        <v>230</v>
      </c>
      <c r="C7" s="127">
        <v>0</v>
      </c>
      <c r="D7" s="127">
        <v>55575</v>
      </c>
      <c r="E7" s="127">
        <v>48771</v>
      </c>
      <c r="F7" s="126" t="s">
        <v>158</v>
      </c>
      <c r="G7" s="127">
        <v>9020</v>
      </c>
      <c r="H7" s="127">
        <v>14344</v>
      </c>
      <c r="I7" s="128">
        <v>14231</v>
      </c>
      <c r="J7" s="103"/>
    </row>
    <row r="8" spans="1:10" ht="15" customHeight="1" x14ac:dyDescent="0.2">
      <c r="A8" s="125" t="s">
        <v>41</v>
      </c>
      <c r="B8" s="126" t="s">
        <v>231</v>
      </c>
      <c r="C8" s="127"/>
      <c r="D8" s="127">
        <v>54925</v>
      </c>
      <c r="E8" s="127">
        <v>48121</v>
      </c>
      <c r="F8" s="126" t="s">
        <v>232</v>
      </c>
      <c r="G8" s="127">
        <v>30423</v>
      </c>
      <c r="H8" s="127">
        <v>92188</v>
      </c>
      <c r="I8" s="128">
        <v>75121</v>
      </c>
      <c r="J8" s="103"/>
    </row>
    <row r="9" spans="1:10" ht="15" customHeight="1" x14ac:dyDescent="0.2">
      <c r="A9" s="125" t="s">
        <v>204</v>
      </c>
      <c r="B9" s="126" t="s">
        <v>233</v>
      </c>
      <c r="C9" s="127">
        <v>4406</v>
      </c>
      <c r="D9" s="127">
        <v>12326</v>
      </c>
      <c r="E9" s="127">
        <v>6966</v>
      </c>
      <c r="F9" s="126" t="s">
        <v>160</v>
      </c>
      <c r="G9" s="127">
        <v>8035</v>
      </c>
      <c r="H9" s="127">
        <v>6876</v>
      </c>
      <c r="I9" s="128">
        <v>6185</v>
      </c>
      <c r="J9" s="103"/>
    </row>
    <row r="10" spans="1:10" ht="15" customHeight="1" x14ac:dyDescent="0.2">
      <c r="A10" s="125" t="s">
        <v>69</v>
      </c>
      <c r="B10" s="129" t="s">
        <v>234</v>
      </c>
      <c r="C10" s="127">
        <v>15815</v>
      </c>
      <c r="D10" s="127">
        <v>66637</v>
      </c>
      <c r="E10" s="127">
        <v>66639</v>
      </c>
      <c r="F10" s="126" t="s">
        <v>162</v>
      </c>
      <c r="G10" s="127">
        <v>7139</v>
      </c>
      <c r="H10" s="127">
        <v>30453</v>
      </c>
      <c r="I10" s="128">
        <v>28157</v>
      </c>
      <c r="J10" s="103"/>
    </row>
    <row r="11" spans="1:10" ht="15" customHeight="1" x14ac:dyDescent="0.2">
      <c r="A11" s="125" t="s">
        <v>92</v>
      </c>
      <c r="B11" s="126" t="s">
        <v>235</v>
      </c>
      <c r="C11" s="130"/>
      <c r="D11" s="130"/>
      <c r="E11" s="130"/>
      <c r="F11" s="126" t="s">
        <v>236</v>
      </c>
      <c r="G11" s="127">
        <v>500</v>
      </c>
      <c r="H11" s="127">
        <v>500</v>
      </c>
      <c r="I11" s="128"/>
      <c r="J11" s="103"/>
    </row>
    <row r="12" spans="1:10" ht="15" customHeight="1" x14ac:dyDescent="0.2">
      <c r="A12" s="125" t="s">
        <v>211</v>
      </c>
      <c r="B12" s="126" t="s">
        <v>91</v>
      </c>
      <c r="C12" s="127">
        <v>8886</v>
      </c>
      <c r="D12" s="127">
        <v>20894</v>
      </c>
      <c r="E12" s="127">
        <v>17423</v>
      </c>
      <c r="F12" s="131"/>
      <c r="G12" s="127"/>
      <c r="H12" s="127"/>
      <c r="I12" s="128"/>
      <c r="J12" s="103"/>
    </row>
    <row r="13" spans="1:10" ht="15" customHeight="1" x14ac:dyDescent="0.2">
      <c r="A13" s="125" t="s">
        <v>114</v>
      </c>
      <c r="B13" s="131" t="s">
        <v>237</v>
      </c>
      <c r="C13" s="127"/>
      <c r="D13" s="127">
        <v>1206</v>
      </c>
      <c r="E13" s="127">
        <v>1205</v>
      </c>
      <c r="F13" s="131"/>
      <c r="G13" s="127"/>
      <c r="H13" s="127"/>
      <c r="I13" s="128"/>
      <c r="J13" s="103"/>
    </row>
    <row r="14" spans="1:10" ht="15" customHeight="1" x14ac:dyDescent="0.2">
      <c r="A14" s="125" t="s">
        <v>124</v>
      </c>
      <c r="B14" s="132"/>
      <c r="C14" s="130"/>
      <c r="D14" s="130"/>
      <c r="E14" s="130"/>
      <c r="F14" s="131"/>
      <c r="G14" s="127"/>
      <c r="H14" s="127"/>
      <c r="I14" s="128"/>
      <c r="J14" s="103"/>
    </row>
    <row r="15" spans="1:10" ht="15" customHeight="1" x14ac:dyDescent="0.2">
      <c r="A15" s="125" t="s">
        <v>215</v>
      </c>
      <c r="B15" s="131"/>
      <c r="C15" s="127"/>
      <c r="D15" s="127"/>
      <c r="E15" s="127"/>
      <c r="F15" s="131"/>
      <c r="G15" s="127"/>
      <c r="H15" s="127"/>
      <c r="I15" s="128"/>
      <c r="J15" s="103"/>
    </row>
    <row r="16" spans="1:10" ht="15" customHeight="1" x14ac:dyDescent="0.2">
      <c r="A16" s="125" t="s">
        <v>238</v>
      </c>
      <c r="B16" s="131"/>
      <c r="C16" s="127"/>
      <c r="D16" s="127"/>
      <c r="E16" s="127"/>
      <c r="F16" s="131"/>
      <c r="G16" s="127"/>
      <c r="H16" s="127"/>
      <c r="I16" s="128"/>
      <c r="J16" s="103"/>
    </row>
    <row r="17" spans="1:10" ht="15" customHeight="1" thickBot="1" x14ac:dyDescent="0.25">
      <c r="A17" s="125" t="s">
        <v>239</v>
      </c>
      <c r="B17" s="133"/>
      <c r="C17" s="134"/>
      <c r="D17" s="134"/>
      <c r="E17" s="134"/>
      <c r="F17" s="131"/>
      <c r="G17" s="134"/>
      <c r="H17" s="134"/>
      <c r="I17" s="135"/>
      <c r="J17" s="103"/>
    </row>
    <row r="18" spans="1:10" ht="17.25" customHeight="1" thickBot="1" x14ac:dyDescent="0.25">
      <c r="A18" s="136" t="s">
        <v>240</v>
      </c>
      <c r="B18" s="137" t="s">
        <v>241</v>
      </c>
      <c r="C18" s="138">
        <f>+C6+C7+C9+C10+C12+C13+C14+C15+C16+C17</f>
        <v>94787</v>
      </c>
      <c r="D18" s="138">
        <f>+D6+D7+D9+D10+D12+D13+D14+D15+D16+D17</f>
        <v>220217</v>
      </c>
      <c r="E18" s="138">
        <f>+E6+E7+E9+E10+E12+E13+E14+E15+E16+E17</f>
        <v>204583</v>
      </c>
      <c r="F18" s="137" t="s">
        <v>242</v>
      </c>
      <c r="G18" s="138">
        <f>SUM(G6:G17)</f>
        <v>94787</v>
      </c>
      <c r="H18" s="138">
        <f>SUM(H6:H17)</f>
        <v>221915</v>
      </c>
      <c r="I18" s="139">
        <f>SUM(I6:I17)</f>
        <v>198604</v>
      </c>
      <c r="J18" s="103"/>
    </row>
    <row r="19" spans="1:10" ht="15" customHeight="1" x14ac:dyDescent="0.2">
      <c r="A19" s="140" t="s">
        <v>243</v>
      </c>
      <c r="B19" s="141" t="s">
        <v>244</v>
      </c>
      <c r="C19" s="142">
        <f>+C20+C21+C22+C23</f>
        <v>0</v>
      </c>
      <c r="D19" s="142">
        <f>+D20+D21+D22+D23</f>
        <v>1698</v>
      </c>
      <c r="E19" s="142">
        <f>+E20+E21+E22+E23</f>
        <v>614</v>
      </c>
      <c r="F19" s="126" t="s">
        <v>245</v>
      </c>
      <c r="G19" s="143"/>
      <c r="H19" s="143"/>
      <c r="I19" s="144"/>
      <c r="J19" s="103"/>
    </row>
    <row r="20" spans="1:10" ht="15" customHeight="1" x14ac:dyDescent="0.2">
      <c r="A20" s="125" t="s">
        <v>246</v>
      </c>
      <c r="B20" s="126" t="s">
        <v>247</v>
      </c>
      <c r="C20" s="127"/>
      <c r="D20" s="127">
        <v>1698</v>
      </c>
      <c r="E20" s="127">
        <v>614</v>
      </c>
      <c r="F20" s="126" t="s">
        <v>248</v>
      </c>
      <c r="G20" s="127"/>
      <c r="H20" s="127"/>
      <c r="I20" s="128"/>
      <c r="J20" s="103"/>
    </row>
    <row r="21" spans="1:10" ht="15" customHeight="1" x14ac:dyDescent="0.2">
      <c r="A21" s="125" t="s">
        <v>249</v>
      </c>
      <c r="B21" s="126" t="s">
        <v>250</v>
      </c>
      <c r="C21" s="127"/>
      <c r="D21" s="127"/>
      <c r="E21" s="127"/>
      <c r="F21" s="126" t="s">
        <v>251</v>
      </c>
      <c r="G21" s="127"/>
      <c r="H21" s="127"/>
      <c r="I21" s="128"/>
      <c r="J21" s="103"/>
    </row>
    <row r="22" spans="1:10" ht="15" customHeight="1" x14ac:dyDescent="0.2">
      <c r="A22" s="125" t="s">
        <v>252</v>
      </c>
      <c r="B22" s="126" t="s">
        <v>253</v>
      </c>
      <c r="C22" s="127"/>
      <c r="D22" s="127"/>
      <c r="E22" s="127"/>
      <c r="F22" s="126" t="s">
        <v>254</v>
      </c>
      <c r="G22" s="127"/>
      <c r="H22" s="127"/>
      <c r="I22" s="128"/>
      <c r="J22" s="103"/>
    </row>
    <row r="23" spans="1:10" ht="15" customHeight="1" x14ac:dyDescent="0.2">
      <c r="A23" s="125" t="s">
        <v>255</v>
      </c>
      <c r="B23" s="126" t="s">
        <v>256</v>
      </c>
      <c r="C23" s="127"/>
      <c r="D23" s="127"/>
      <c r="E23" s="127"/>
      <c r="F23" s="141" t="s">
        <v>257</v>
      </c>
      <c r="G23" s="127"/>
      <c r="H23" s="127"/>
      <c r="I23" s="128"/>
      <c r="J23" s="103"/>
    </row>
    <row r="24" spans="1:10" ht="15" customHeight="1" x14ac:dyDescent="0.2">
      <c r="A24" s="125" t="s">
        <v>258</v>
      </c>
      <c r="B24" s="126" t="s">
        <v>259</v>
      </c>
      <c r="C24" s="145">
        <f>+C25+C26</f>
        <v>0</v>
      </c>
      <c r="D24" s="145">
        <f>+D25+D26</f>
        <v>0</v>
      </c>
      <c r="E24" s="145">
        <f>+E25+E26</f>
        <v>0</v>
      </c>
      <c r="F24" s="126" t="s">
        <v>260</v>
      </c>
      <c r="G24" s="127"/>
      <c r="H24" s="127"/>
      <c r="I24" s="128"/>
      <c r="J24" s="103"/>
    </row>
    <row r="25" spans="1:10" ht="15" customHeight="1" x14ac:dyDescent="0.2">
      <c r="A25" s="140" t="s">
        <v>261</v>
      </c>
      <c r="B25" s="141" t="s">
        <v>262</v>
      </c>
      <c r="C25" s="143"/>
      <c r="D25" s="143"/>
      <c r="E25" s="143"/>
      <c r="F25" s="122" t="s">
        <v>263</v>
      </c>
      <c r="G25" s="143"/>
      <c r="H25" s="143"/>
      <c r="I25" s="144"/>
      <c r="J25" s="103"/>
    </row>
    <row r="26" spans="1:10" ht="15" customHeight="1" thickBot="1" x14ac:dyDescent="0.25">
      <c r="A26" s="125" t="s">
        <v>264</v>
      </c>
      <c r="B26" s="126" t="s">
        <v>265</v>
      </c>
      <c r="C26" s="127"/>
      <c r="D26" s="127"/>
      <c r="E26" s="127"/>
      <c r="F26" s="131"/>
      <c r="G26" s="127"/>
      <c r="H26" s="127"/>
      <c r="I26" s="128"/>
      <c r="J26" s="103"/>
    </row>
    <row r="27" spans="1:10" ht="17.25" customHeight="1" thickBot="1" x14ac:dyDescent="0.25">
      <c r="A27" s="136" t="s">
        <v>266</v>
      </c>
      <c r="B27" s="137" t="s">
        <v>267</v>
      </c>
      <c r="C27" s="138">
        <f>+C19+C24</f>
        <v>0</v>
      </c>
      <c r="D27" s="138">
        <f>+D19+D24</f>
        <v>1698</v>
      </c>
      <c r="E27" s="138">
        <f>+E19+E24</f>
        <v>614</v>
      </c>
      <c r="F27" s="137" t="s">
        <v>268</v>
      </c>
      <c r="G27" s="138">
        <f>SUM(G19:G26)</f>
        <v>0</v>
      </c>
      <c r="H27" s="138">
        <f>SUM(H19:H26)</f>
        <v>0</v>
      </c>
      <c r="I27" s="139">
        <f>SUM(I19:I26)</f>
        <v>0</v>
      </c>
      <c r="J27" s="103"/>
    </row>
    <row r="28" spans="1:10" ht="17.25" customHeight="1" thickBot="1" x14ac:dyDescent="0.25">
      <c r="A28" s="136" t="s">
        <v>269</v>
      </c>
      <c r="B28" s="146" t="s">
        <v>270</v>
      </c>
      <c r="C28" s="147">
        <f>+C18+C27</f>
        <v>94787</v>
      </c>
      <c r="D28" s="147">
        <f>+D18+D27</f>
        <v>221915</v>
      </c>
      <c r="E28" s="148">
        <f>+E18+E27</f>
        <v>205197</v>
      </c>
      <c r="F28" s="146" t="s">
        <v>271</v>
      </c>
      <c r="G28" s="147">
        <f>+G18+G27</f>
        <v>94787</v>
      </c>
      <c r="H28" s="147">
        <f>+H18+H27</f>
        <v>221915</v>
      </c>
      <c r="I28" s="149">
        <f>+I18+I27</f>
        <v>198604</v>
      </c>
      <c r="J28" s="103"/>
    </row>
    <row r="29" spans="1:10" ht="17.25" customHeight="1" thickBot="1" x14ac:dyDescent="0.25">
      <c r="A29" s="136" t="s">
        <v>272</v>
      </c>
      <c r="B29" s="146" t="s">
        <v>273</v>
      </c>
      <c r="C29" s="147" t="str">
        <f>IF(C18-G18&lt;0,G18-C18,"-")</f>
        <v>-</v>
      </c>
      <c r="D29" s="147"/>
      <c r="E29" s="148" t="str">
        <f>IF(E18-I18&lt;0,I18-E18,"-")</f>
        <v>-</v>
      </c>
      <c r="F29" s="146" t="s">
        <v>274</v>
      </c>
      <c r="G29" s="147" t="str">
        <f>IF(C18-G18&gt;0,C18-G18,"-")</f>
        <v>-</v>
      </c>
      <c r="H29" s="147" t="str">
        <f>IF(D18-H18&gt;0,D18-H18,"-")</f>
        <v>-</v>
      </c>
      <c r="I29" s="149">
        <f>IF(E18-I18&gt;0,E18-I18,"-")</f>
        <v>5979</v>
      </c>
      <c r="J29" s="103"/>
    </row>
    <row r="30" spans="1:10" ht="17.25" customHeight="1" thickBot="1" x14ac:dyDescent="0.25">
      <c r="A30" s="136" t="s">
        <v>275</v>
      </c>
      <c r="B30" s="146" t="s">
        <v>276</v>
      </c>
      <c r="C30" s="147" t="str">
        <f>IF(C28-G28&lt;0,G28-C28,"-")</f>
        <v>-</v>
      </c>
      <c r="D30" s="147" t="str">
        <f>IF(D28-H28&lt;0,H28-D28,"-")</f>
        <v>-</v>
      </c>
      <c r="E30" s="148" t="str">
        <f>IF(E28-I28&lt;0,I28-E28,"-")</f>
        <v>-</v>
      </c>
      <c r="F30" s="146" t="s">
        <v>277</v>
      </c>
      <c r="G30" s="147" t="str">
        <f>IF(C28-G28&gt;0,C28-G28,"-")</f>
        <v>-</v>
      </c>
      <c r="H30" s="147" t="str">
        <f>IF(D28-H28&gt;0,D28-H28,"-")</f>
        <v>-</v>
      </c>
      <c r="I30" s="149">
        <f>IF(E28-I28&gt;0,E28-I28,"-")</f>
        <v>6593</v>
      </c>
      <c r="J30" s="103"/>
    </row>
  </sheetData>
  <mergeCells count="2">
    <mergeCell ref="J1:J30"/>
    <mergeCell ref="A3:A4"/>
  </mergeCells>
  <printOptions horizontalCentered="1"/>
  <pageMargins left="0.31496062992125984" right="0.47244094488188981" top="0.9055118110236221" bottom="0.51181102362204722" header="0.6692913385826772" footer="0.27559055118110237"/>
  <pageSetup paperSize="9" scale="70" orientation="landscape" verticalDpi="300" r:id="rId1"/>
  <headerFooter alignWithMargins="0">
    <oddHeader xml:space="preserve">&amp;C&amp;"Times New Roman CE,Félkövér"&amp;8Tiszagyulaháza Község Önkormányzatának 2014. évi működési bevételeinek és kiadásainak mérlege&amp;R&amp;"Times New Roman CE,Dőlt"&amp;8 2. melléklet a 9/2015. (V. 19.) Önkormányzati Rendelethez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3"/>
  <sheetViews>
    <sheetView view="pageLayout" zoomScaleNormal="100" zoomScaleSheetLayoutView="115" workbookViewId="0">
      <selection activeCell="F17" sqref="F17"/>
    </sheetView>
  </sheetViews>
  <sheetFormatPr defaultRowHeight="12.75" x14ac:dyDescent="0.2"/>
  <cols>
    <col min="1" max="1" width="6.83203125" style="100" customWidth="1"/>
    <col min="2" max="2" width="55.1640625" style="104" customWidth="1"/>
    <col min="3" max="5" width="16.33203125" style="100" customWidth="1"/>
    <col min="6" max="6" width="55.1640625" style="100" customWidth="1"/>
    <col min="7" max="9" width="16.33203125" style="100" customWidth="1"/>
    <col min="10" max="10" width="4.83203125" style="100" customWidth="1"/>
    <col min="11" max="16384" width="9.33203125" style="100"/>
  </cols>
  <sheetData>
    <row r="1" spans="1:10" ht="39.75" customHeight="1" x14ac:dyDescent="0.2">
      <c r="B1" s="101"/>
      <c r="C1" s="102"/>
      <c r="D1" s="102"/>
      <c r="E1" s="102"/>
      <c r="F1" s="102"/>
      <c r="G1" s="102"/>
      <c r="H1" s="102"/>
      <c r="I1" s="102"/>
      <c r="J1" s="150"/>
    </row>
    <row r="2" spans="1:10" ht="14.25" thickBot="1" x14ac:dyDescent="0.25">
      <c r="G2" s="105"/>
      <c r="H2" s="105" t="s">
        <v>1</v>
      </c>
      <c r="I2" s="105"/>
      <c r="J2" s="150"/>
    </row>
    <row r="3" spans="1:10" ht="24" customHeight="1" thickBot="1" x14ac:dyDescent="0.25">
      <c r="A3" s="151" t="s">
        <v>2</v>
      </c>
      <c r="B3" s="107" t="s">
        <v>221</v>
      </c>
      <c r="C3" s="108"/>
      <c r="D3" s="108"/>
      <c r="E3" s="108"/>
      <c r="F3" s="107" t="s">
        <v>222</v>
      </c>
      <c r="G3" s="109"/>
      <c r="H3" s="109"/>
      <c r="I3" s="109"/>
      <c r="J3" s="150"/>
    </row>
    <row r="4" spans="1:10" s="115" customFormat="1" ht="35.25" customHeight="1" thickBot="1" x14ac:dyDescent="0.25">
      <c r="A4" s="152"/>
      <c r="B4" s="111" t="s">
        <v>223</v>
      </c>
      <c r="C4" s="112" t="str">
        <f>+'[1]2.sz.mell  '!C4</f>
        <v>2014. évi eredeti előirányzat</v>
      </c>
      <c r="D4" s="113" t="str">
        <f>+'[1]2.sz.mell  '!D4</f>
        <v>2014. évi módosított előirányzat</v>
      </c>
      <c r="E4" s="112" t="str">
        <f>+'[1]2.sz.mell  '!E4</f>
        <v>2014. évi teljesítés</v>
      </c>
      <c r="F4" s="111" t="s">
        <v>223</v>
      </c>
      <c r="G4" s="112" t="str">
        <f>+'[1]2.sz.mell  '!C4</f>
        <v>2014. évi eredeti előirányzat</v>
      </c>
      <c r="H4" s="113" t="str">
        <f>+'[1]2.sz.mell  '!D4</f>
        <v>2014. évi módosított előirányzat</v>
      </c>
      <c r="I4" s="114" t="str">
        <f>+'[1]2.sz.mell  '!E4</f>
        <v>2014. évi teljesítés</v>
      </c>
      <c r="J4" s="150"/>
    </row>
    <row r="5" spans="1:10" s="115" customFormat="1" ht="13.5" thickBot="1" x14ac:dyDescent="0.25">
      <c r="A5" s="116" t="s">
        <v>7</v>
      </c>
      <c r="B5" s="117" t="s">
        <v>8</v>
      </c>
      <c r="C5" s="118" t="s">
        <v>9</v>
      </c>
      <c r="D5" s="118" t="s">
        <v>10</v>
      </c>
      <c r="E5" s="118" t="s">
        <v>11</v>
      </c>
      <c r="F5" s="117" t="s">
        <v>224</v>
      </c>
      <c r="G5" s="118" t="s">
        <v>225</v>
      </c>
      <c r="H5" s="118" t="s">
        <v>226</v>
      </c>
      <c r="I5" s="119" t="s">
        <v>227</v>
      </c>
      <c r="J5" s="150"/>
    </row>
    <row r="6" spans="1:10" ht="12.95" customHeight="1" x14ac:dyDescent="0.2">
      <c r="A6" s="121" t="s">
        <v>12</v>
      </c>
      <c r="B6" s="122" t="s">
        <v>278</v>
      </c>
      <c r="C6" s="123">
        <v>238254</v>
      </c>
      <c r="D6" s="123">
        <v>274963</v>
      </c>
      <c r="E6" s="123">
        <v>241963</v>
      </c>
      <c r="F6" s="122" t="s">
        <v>183</v>
      </c>
      <c r="G6" s="123">
        <v>204518</v>
      </c>
      <c r="H6" s="123">
        <v>165248</v>
      </c>
      <c r="I6" s="124">
        <v>133443</v>
      </c>
      <c r="J6" s="150"/>
    </row>
    <row r="7" spans="1:10" x14ac:dyDescent="0.2">
      <c r="A7" s="125" t="s">
        <v>26</v>
      </c>
      <c r="B7" s="126" t="s">
        <v>279</v>
      </c>
      <c r="C7" s="127">
        <v>232222</v>
      </c>
      <c r="D7" s="127">
        <v>274963</v>
      </c>
      <c r="E7" s="127">
        <v>241963</v>
      </c>
      <c r="F7" s="126" t="s">
        <v>280</v>
      </c>
      <c r="G7" s="127">
        <v>204518</v>
      </c>
      <c r="H7" s="127">
        <v>160854</v>
      </c>
      <c r="I7" s="128">
        <v>129039</v>
      </c>
      <c r="J7" s="150"/>
    </row>
    <row r="8" spans="1:10" ht="12.95" customHeight="1" x14ac:dyDescent="0.2">
      <c r="A8" s="125" t="s">
        <v>41</v>
      </c>
      <c r="B8" s="126" t="s">
        <v>281</v>
      </c>
      <c r="C8" s="127"/>
      <c r="D8" s="127"/>
      <c r="E8" s="127"/>
      <c r="F8" s="126" t="s">
        <v>185</v>
      </c>
      <c r="G8" s="127">
        <v>36985</v>
      </c>
      <c r="H8" s="127">
        <v>33595</v>
      </c>
      <c r="I8" s="128">
        <v>33484</v>
      </c>
      <c r="J8" s="150"/>
    </row>
    <row r="9" spans="1:10" ht="12.95" customHeight="1" x14ac:dyDescent="0.2">
      <c r="A9" s="125" t="s">
        <v>204</v>
      </c>
      <c r="B9" s="126" t="s">
        <v>282</v>
      </c>
      <c r="C9" s="127">
        <v>0</v>
      </c>
      <c r="D9" s="127">
        <v>84</v>
      </c>
      <c r="E9" s="127">
        <v>84</v>
      </c>
      <c r="F9" s="126" t="s">
        <v>283</v>
      </c>
      <c r="G9" s="127">
        <v>36985</v>
      </c>
      <c r="H9" s="127">
        <v>33595</v>
      </c>
      <c r="I9" s="128"/>
      <c r="J9" s="150"/>
    </row>
    <row r="10" spans="1:10" ht="12.75" customHeight="1" x14ac:dyDescent="0.2">
      <c r="A10" s="125" t="s">
        <v>69</v>
      </c>
      <c r="B10" s="126" t="s">
        <v>284</v>
      </c>
      <c r="C10" s="127"/>
      <c r="D10" s="127"/>
      <c r="E10" s="127"/>
      <c r="F10" s="126" t="s">
        <v>187</v>
      </c>
      <c r="G10" s="127">
        <v>0</v>
      </c>
      <c r="H10" s="127">
        <v>79556</v>
      </c>
      <c r="I10" s="128">
        <v>79556</v>
      </c>
      <c r="J10" s="150"/>
    </row>
    <row r="11" spans="1:10" ht="12.95" customHeight="1" x14ac:dyDescent="0.2">
      <c r="A11" s="125" t="s">
        <v>92</v>
      </c>
      <c r="B11" s="126" t="s">
        <v>285</v>
      </c>
      <c r="C11" s="130">
        <v>1749</v>
      </c>
      <c r="D11" s="130">
        <v>1749</v>
      </c>
      <c r="E11" s="130">
        <v>1749</v>
      </c>
      <c r="F11" s="153"/>
      <c r="G11" s="127"/>
      <c r="H11" s="127"/>
      <c r="I11" s="128"/>
      <c r="J11" s="150"/>
    </row>
    <row r="12" spans="1:10" ht="12.95" customHeight="1" x14ac:dyDescent="0.2">
      <c r="A12" s="125" t="s">
        <v>211</v>
      </c>
      <c r="B12" s="131"/>
      <c r="C12" s="127"/>
      <c r="D12" s="127"/>
      <c r="E12" s="127"/>
      <c r="F12" s="153"/>
      <c r="G12" s="127"/>
      <c r="H12" s="127"/>
      <c r="I12" s="128"/>
      <c r="J12" s="150"/>
    </row>
    <row r="13" spans="1:10" ht="12.95" customHeight="1" x14ac:dyDescent="0.2">
      <c r="A13" s="125" t="s">
        <v>114</v>
      </c>
      <c r="B13" s="131"/>
      <c r="C13" s="127"/>
      <c r="D13" s="127"/>
      <c r="E13" s="127"/>
      <c r="F13" s="153"/>
      <c r="G13" s="127"/>
      <c r="H13" s="127"/>
      <c r="I13" s="128"/>
      <c r="J13" s="150"/>
    </row>
    <row r="14" spans="1:10" ht="12.95" customHeight="1" x14ac:dyDescent="0.2">
      <c r="A14" s="125" t="s">
        <v>124</v>
      </c>
      <c r="B14" s="154"/>
      <c r="C14" s="130"/>
      <c r="D14" s="130"/>
      <c r="E14" s="130"/>
      <c r="F14" s="153"/>
      <c r="G14" s="127"/>
      <c r="H14" s="127"/>
      <c r="I14" s="128"/>
      <c r="J14" s="150"/>
    </row>
    <row r="15" spans="1:10" x14ac:dyDescent="0.2">
      <c r="A15" s="125" t="s">
        <v>215</v>
      </c>
      <c r="B15" s="131"/>
      <c r="C15" s="130"/>
      <c r="D15" s="130"/>
      <c r="E15" s="130"/>
      <c r="F15" s="153"/>
      <c r="G15" s="127"/>
      <c r="H15" s="127"/>
      <c r="I15" s="128"/>
      <c r="J15" s="150"/>
    </row>
    <row r="16" spans="1:10" ht="12.95" customHeight="1" thickBot="1" x14ac:dyDescent="0.25">
      <c r="A16" s="140" t="s">
        <v>238</v>
      </c>
      <c r="B16" s="155"/>
      <c r="C16" s="156"/>
      <c r="D16" s="157"/>
      <c r="E16" s="158"/>
      <c r="F16" s="141" t="s">
        <v>236</v>
      </c>
      <c r="G16" s="127"/>
      <c r="H16" s="127"/>
      <c r="I16" s="128"/>
      <c r="J16" s="150"/>
    </row>
    <row r="17" spans="1:10" ht="15.95" customHeight="1" thickBot="1" x14ac:dyDescent="0.25">
      <c r="A17" s="136" t="s">
        <v>239</v>
      </c>
      <c r="B17" s="137" t="s">
        <v>286</v>
      </c>
      <c r="C17" s="138">
        <f>+C6+C8+C9+C11+C12+C13+C14+C15+C16</f>
        <v>240003</v>
      </c>
      <c r="D17" s="138">
        <f>+D6+D8+D9+D11+D12+D13+D14+D15+D16</f>
        <v>276796</v>
      </c>
      <c r="E17" s="138">
        <f>+E6+E8+E9+E11+E12+E13+E14+E15+E16</f>
        <v>243796</v>
      </c>
      <c r="F17" s="137" t="s">
        <v>287</v>
      </c>
      <c r="G17" s="138">
        <f>+G6+G8+G10+G11+G12+G13+G14+G15+G16</f>
        <v>241503</v>
      </c>
      <c r="H17" s="138">
        <f>+H6+H8+H10+H11+H12+H13+H14+H15+H16</f>
        <v>278399</v>
      </c>
      <c r="I17" s="139">
        <f>+I6+I8+I10+I11+I12+I13+I14+I15+I16</f>
        <v>246483</v>
      </c>
      <c r="J17" s="150"/>
    </row>
    <row r="18" spans="1:10" ht="12.95" customHeight="1" x14ac:dyDescent="0.2">
      <c r="A18" s="121" t="s">
        <v>240</v>
      </c>
      <c r="B18" s="159" t="s">
        <v>288</v>
      </c>
      <c r="C18" s="160">
        <f>+C19+C20+C21+C22+C23</f>
        <v>1500</v>
      </c>
      <c r="D18" s="160">
        <f>+D19+D20+D21+D22+D23</f>
        <v>1603</v>
      </c>
      <c r="E18" s="160">
        <f>+E19+E20+E21+E22+E23</f>
        <v>2687</v>
      </c>
      <c r="F18" s="126" t="s">
        <v>245</v>
      </c>
      <c r="G18" s="123"/>
      <c r="H18" s="123"/>
      <c r="I18" s="124"/>
      <c r="J18" s="150"/>
    </row>
    <row r="19" spans="1:10" ht="12.95" customHeight="1" x14ac:dyDescent="0.2">
      <c r="A19" s="125" t="s">
        <v>243</v>
      </c>
      <c r="B19" s="161" t="s">
        <v>289</v>
      </c>
      <c r="C19" s="127">
        <v>1500</v>
      </c>
      <c r="D19" s="127">
        <v>1603</v>
      </c>
      <c r="E19" s="127">
        <v>2687</v>
      </c>
      <c r="F19" s="126" t="s">
        <v>290</v>
      </c>
      <c r="G19" s="127"/>
      <c r="H19" s="127"/>
      <c r="I19" s="128"/>
      <c r="J19" s="150"/>
    </row>
    <row r="20" spans="1:10" ht="12.95" customHeight="1" x14ac:dyDescent="0.2">
      <c r="A20" s="121" t="s">
        <v>246</v>
      </c>
      <c r="B20" s="161" t="s">
        <v>291</v>
      </c>
      <c r="C20" s="127"/>
      <c r="D20" s="127"/>
      <c r="E20" s="127"/>
      <c r="F20" s="126" t="s">
        <v>251</v>
      </c>
      <c r="G20" s="127"/>
      <c r="H20" s="127"/>
      <c r="I20" s="128"/>
      <c r="J20" s="150"/>
    </row>
    <row r="21" spans="1:10" ht="12.95" customHeight="1" x14ac:dyDescent="0.2">
      <c r="A21" s="125" t="s">
        <v>249</v>
      </c>
      <c r="B21" s="161" t="s">
        <v>292</v>
      </c>
      <c r="C21" s="127"/>
      <c r="D21" s="127"/>
      <c r="E21" s="127"/>
      <c r="F21" s="126" t="s">
        <v>254</v>
      </c>
      <c r="G21" s="127"/>
      <c r="H21" s="127"/>
      <c r="I21" s="128"/>
      <c r="J21" s="150"/>
    </row>
    <row r="22" spans="1:10" ht="12.95" customHeight="1" x14ac:dyDescent="0.2">
      <c r="A22" s="121" t="s">
        <v>252</v>
      </c>
      <c r="B22" s="161" t="s">
        <v>293</v>
      </c>
      <c r="C22" s="127"/>
      <c r="D22" s="127"/>
      <c r="E22" s="127"/>
      <c r="F22" s="141" t="s">
        <v>257</v>
      </c>
      <c r="G22" s="127"/>
      <c r="H22" s="127"/>
      <c r="I22" s="128"/>
      <c r="J22" s="150"/>
    </row>
    <row r="23" spans="1:10" ht="12.95" customHeight="1" x14ac:dyDescent="0.2">
      <c r="A23" s="125" t="s">
        <v>255</v>
      </c>
      <c r="B23" s="162" t="s">
        <v>294</v>
      </c>
      <c r="C23" s="127"/>
      <c r="D23" s="127"/>
      <c r="E23" s="127"/>
      <c r="F23" s="126" t="s">
        <v>295</v>
      </c>
      <c r="G23" s="127"/>
      <c r="H23" s="127"/>
      <c r="I23" s="128"/>
      <c r="J23" s="150"/>
    </row>
    <row r="24" spans="1:10" ht="12.95" customHeight="1" x14ac:dyDescent="0.2">
      <c r="A24" s="121" t="s">
        <v>258</v>
      </c>
      <c r="B24" s="163" t="s">
        <v>296</v>
      </c>
      <c r="C24" s="145">
        <f>+C25+C26+C27+C28+C29</f>
        <v>0</v>
      </c>
      <c r="D24" s="145">
        <f>+D25+D26+D27+D28+D29</f>
        <v>0</v>
      </c>
      <c r="E24" s="145">
        <f>+E25+E26+E27+E28+E29</f>
        <v>0</v>
      </c>
      <c r="F24" s="122" t="s">
        <v>263</v>
      </c>
      <c r="G24" s="127"/>
      <c r="H24" s="127"/>
      <c r="I24" s="128"/>
      <c r="J24" s="150"/>
    </row>
    <row r="25" spans="1:10" ht="12.95" customHeight="1" x14ac:dyDescent="0.2">
      <c r="A25" s="125" t="s">
        <v>261</v>
      </c>
      <c r="B25" s="162" t="s">
        <v>297</v>
      </c>
      <c r="C25" s="127"/>
      <c r="D25" s="127"/>
      <c r="E25" s="127"/>
      <c r="F25" s="122" t="s">
        <v>298</v>
      </c>
      <c r="G25" s="127"/>
      <c r="H25" s="127"/>
      <c r="I25" s="128"/>
      <c r="J25" s="150"/>
    </row>
    <row r="26" spans="1:10" ht="12.95" customHeight="1" x14ac:dyDescent="0.2">
      <c r="A26" s="121" t="s">
        <v>264</v>
      </c>
      <c r="B26" s="162" t="s">
        <v>299</v>
      </c>
      <c r="C26" s="127"/>
      <c r="D26" s="127"/>
      <c r="E26" s="127"/>
      <c r="F26" s="164"/>
      <c r="G26" s="127"/>
      <c r="H26" s="127"/>
      <c r="I26" s="128"/>
      <c r="J26" s="150"/>
    </row>
    <row r="27" spans="1:10" ht="12.95" customHeight="1" x14ac:dyDescent="0.2">
      <c r="A27" s="125" t="s">
        <v>266</v>
      </c>
      <c r="B27" s="161" t="s">
        <v>300</v>
      </c>
      <c r="C27" s="127"/>
      <c r="D27" s="127"/>
      <c r="E27" s="127"/>
      <c r="F27" s="164"/>
      <c r="G27" s="127"/>
      <c r="H27" s="127"/>
      <c r="I27" s="128"/>
      <c r="J27" s="150"/>
    </row>
    <row r="28" spans="1:10" ht="12.95" customHeight="1" x14ac:dyDescent="0.2">
      <c r="A28" s="121" t="s">
        <v>269</v>
      </c>
      <c r="B28" s="165" t="s">
        <v>301</v>
      </c>
      <c r="C28" s="127"/>
      <c r="D28" s="127"/>
      <c r="E28" s="127"/>
      <c r="F28" s="131"/>
      <c r="G28" s="127"/>
      <c r="H28" s="127"/>
      <c r="I28" s="128"/>
      <c r="J28" s="150"/>
    </row>
    <row r="29" spans="1:10" ht="12.95" customHeight="1" thickBot="1" x14ac:dyDescent="0.25">
      <c r="A29" s="125" t="s">
        <v>272</v>
      </c>
      <c r="B29" s="166" t="s">
        <v>302</v>
      </c>
      <c r="C29" s="127"/>
      <c r="D29" s="127"/>
      <c r="E29" s="127"/>
      <c r="F29" s="164"/>
      <c r="G29" s="127"/>
      <c r="H29" s="127"/>
      <c r="I29" s="128"/>
      <c r="J29" s="150"/>
    </row>
    <row r="30" spans="1:10" ht="25.5" customHeight="1" thickBot="1" x14ac:dyDescent="0.25">
      <c r="A30" s="136" t="s">
        <v>275</v>
      </c>
      <c r="B30" s="137" t="s">
        <v>303</v>
      </c>
      <c r="C30" s="138">
        <f>+C18+C24</f>
        <v>1500</v>
      </c>
      <c r="D30" s="138">
        <f>+D18+D24</f>
        <v>1603</v>
      </c>
      <c r="E30" s="138">
        <f>+E18+E24</f>
        <v>2687</v>
      </c>
      <c r="F30" s="137" t="s">
        <v>304</v>
      </c>
      <c r="G30" s="138">
        <f>SUM(G18:G29)</f>
        <v>0</v>
      </c>
      <c r="H30" s="138">
        <f>SUM(H18:H29)</f>
        <v>0</v>
      </c>
      <c r="I30" s="139">
        <f>SUM(I18:I29)</f>
        <v>0</v>
      </c>
      <c r="J30" s="150"/>
    </row>
    <row r="31" spans="1:10" ht="16.5" customHeight="1" thickBot="1" x14ac:dyDescent="0.25">
      <c r="A31" s="136" t="s">
        <v>305</v>
      </c>
      <c r="B31" s="146" t="s">
        <v>306</v>
      </c>
      <c r="C31" s="147">
        <f>+C17+C30</f>
        <v>241503</v>
      </c>
      <c r="D31" s="147">
        <f>+D17+D30</f>
        <v>278399</v>
      </c>
      <c r="E31" s="148">
        <f>+E17+E30</f>
        <v>246483</v>
      </c>
      <c r="F31" s="146" t="s">
        <v>307</v>
      </c>
      <c r="G31" s="147">
        <f>+G17+G30</f>
        <v>241503</v>
      </c>
      <c r="H31" s="147">
        <f>+H17+H30</f>
        <v>278399</v>
      </c>
      <c r="I31" s="149">
        <f>+I17+I30</f>
        <v>246483</v>
      </c>
      <c r="J31" s="150"/>
    </row>
    <row r="32" spans="1:10" ht="16.5" customHeight="1" thickBot="1" x14ac:dyDescent="0.25">
      <c r="A32" s="136" t="s">
        <v>308</v>
      </c>
      <c r="B32" s="146" t="s">
        <v>273</v>
      </c>
      <c r="C32" s="147"/>
      <c r="D32" s="147">
        <v>0</v>
      </c>
      <c r="E32" s="148">
        <v>2687</v>
      </c>
      <c r="F32" s="146" t="s">
        <v>274</v>
      </c>
      <c r="G32" s="147" t="str">
        <f>IF(C17-G17&gt;0,C17-G17,"-")</f>
        <v>-</v>
      </c>
      <c r="H32" s="147" t="str">
        <f>IF(D17-H17&gt;0,D17-H17,"-")</f>
        <v>-</v>
      </c>
      <c r="I32" s="149" t="str">
        <f>IF(E17-I17&gt;0,E17-I17,"-")</f>
        <v>-</v>
      </c>
      <c r="J32" s="150"/>
    </row>
    <row r="33" spans="1:10" ht="16.5" customHeight="1" thickBot="1" x14ac:dyDescent="0.25">
      <c r="A33" s="136" t="s">
        <v>309</v>
      </c>
      <c r="B33" s="146" t="s">
        <v>276</v>
      </c>
      <c r="C33" s="147" t="str">
        <f>IF(C26-G26&lt;0,G26-C26,"-")</f>
        <v>-</v>
      </c>
      <c r="D33" s="147" t="str">
        <f>IF(D26-H26&lt;0,H26-D26,"-")</f>
        <v>-</v>
      </c>
      <c r="E33" s="148" t="str">
        <f>IF(E26-I26&lt;0,I26-E26,"-")</f>
        <v>-</v>
      </c>
      <c r="F33" s="146" t="s">
        <v>277</v>
      </c>
      <c r="G33" s="147" t="str">
        <f>IF(C26-G26&gt;0,C26-G26,"-")</f>
        <v>-</v>
      </c>
      <c r="H33" s="147" t="str">
        <f>IF(D26-H26&gt;0,D26-H26,"-")</f>
        <v>-</v>
      </c>
      <c r="I33" s="149" t="str">
        <f>IF(E26-I26&gt;0,E26-I26,"-")</f>
        <v>-</v>
      </c>
      <c r="J33" s="150"/>
    </row>
  </sheetData>
  <mergeCells count="2">
    <mergeCell ref="J1:J33"/>
    <mergeCell ref="A3:A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65" orientation="landscape" verticalDpi="300" r:id="rId1"/>
  <headerFooter alignWithMargins="0">
    <oddHeader>&amp;C&amp;"Times New Roman CE,Félkövér"&amp;8Tiszagyulaháza Község Önkormázatának 2014. évi felhalmozási célú bevételeinek és kiadásainak mérlege&amp;R&amp;"Times New Roman CE,Dőlt"&amp;8 3. melléklet a 9/2015. (V. 19.)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3"/>
  <sheetViews>
    <sheetView view="pageLayout" zoomScaleNormal="100" workbookViewId="0">
      <selection activeCell="A10" sqref="A10"/>
    </sheetView>
  </sheetViews>
  <sheetFormatPr defaultRowHeight="12.75" x14ac:dyDescent="0.2"/>
  <cols>
    <col min="1" max="1" width="39.6640625" style="190" customWidth="1"/>
    <col min="2" max="8" width="15.6640625" style="169" customWidth="1"/>
    <col min="9" max="9" width="5.1640625" style="169" customWidth="1"/>
    <col min="10" max="16384" width="9.33203125" style="169"/>
  </cols>
  <sheetData>
    <row r="1" spans="1:9" ht="18" customHeight="1" x14ac:dyDescent="0.2">
      <c r="A1" s="167" t="s">
        <v>310</v>
      </c>
      <c r="B1" s="167"/>
      <c r="C1" s="167"/>
      <c r="D1" s="167"/>
      <c r="E1" s="167"/>
      <c r="F1" s="167"/>
      <c r="G1" s="167"/>
      <c r="H1" s="167"/>
      <c r="I1" s="168"/>
    </row>
    <row r="2" spans="1:9" ht="22.5" customHeight="1" thickBot="1" x14ac:dyDescent="0.3">
      <c r="A2" s="104"/>
      <c r="B2" s="100"/>
      <c r="C2" s="100"/>
      <c r="D2" s="100"/>
      <c r="E2" s="100"/>
      <c r="F2" s="100"/>
      <c r="G2" s="170" t="s">
        <v>1</v>
      </c>
      <c r="H2" s="170"/>
      <c r="I2" s="168"/>
    </row>
    <row r="3" spans="1:9" s="173" customFormat="1" ht="50.25" customHeight="1" thickBot="1" x14ac:dyDescent="0.25">
      <c r="A3" s="111" t="s">
        <v>311</v>
      </c>
      <c r="B3" s="112" t="s">
        <v>312</v>
      </c>
      <c r="C3" s="112" t="s">
        <v>313</v>
      </c>
      <c r="D3" s="112" t="s">
        <v>314</v>
      </c>
      <c r="E3" s="112" t="s">
        <v>315</v>
      </c>
      <c r="F3" s="112" t="s">
        <v>316</v>
      </c>
      <c r="G3" s="171" t="s">
        <v>317</v>
      </c>
      <c r="H3" s="172" t="s">
        <v>318</v>
      </c>
      <c r="I3" s="168"/>
    </row>
    <row r="4" spans="1:9" s="100" customFormat="1" ht="12" customHeight="1" thickBot="1" x14ac:dyDescent="0.25">
      <c r="A4" s="174" t="s">
        <v>7</v>
      </c>
      <c r="B4" s="175" t="s">
        <v>8</v>
      </c>
      <c r="C4" s="175" t="s">
        <v>9</v>
      </c>
      <c r="D4" s="175" t="s">
        <v>10</v>
      </c>
      <c r="E4" s="175" t="s">
        <v>11</v>
      </c>
      <c r="F4" s="176" t="s">
        <v>224</v>
      </c>
      <c r="G4" s="176" t="s">
        <v>225</v>
      </c>
      <c r="H4" s="177" t="s">
        <v>319</v>
      </c>
      <c r="I4" s="168"/>
    </row>
    <row r="5" spans="1:9" ht="15.95" customHeight="1" x14ac:dyDescent="0.2">
      <c r="A5" s="131" t="s">
        <v>320</v>
      </c>
      <c r="B5" s="178">
        <v>141663</v>
      </c>
      <c r="C5" s="179" t="s">
        <v>321</v>
      </c>
      <c r="D5" s="178"/>
      <c r="E5" s="178">
        <v>185596</v>
      </c>
      <c r="F5" s="180">
        <v>141663</v>
      </c>
      <c r="G5" s="180">
        <f>107814+2345</f>
        <v>110159</v>
      </c>
      <c r="H5" s="181">
        <f>+D5+G5</f>
        <v>110159</v>
      </c>
      <c r="I5" s="168"/>
    </row>
    <row r="6" spans="1:9" ht="15.95" customHeight="1" x14ac:dyDescent="0.2">
      <c r="A6" s="131" t="s">
        <v>322</v>
      </c>
      <c r="B6" s="178">
        <v>500</v>
      </c>
      <c r="C6" s="179">
        <v>2014</v>
      </c>
      <c r="D6" s="178"/>
      <c r="E6" s="178"/>
      <c r="F6" s="180"/>
      <c r="G6" s="180">
        <v>500</v>
      </c>
      <c r="H6" s="181">
        <f t="shared" ref="H6:H23" si="0">+D6+G6</f>
        <v>500</v>
      </c>
      <c r="I6" s="168"/>
    </row>
    <row r="7" spans="1:9" ht="15.95" customHeight="1" x14ac:dyDescent="0.2">
      <c r="A7" s="131" t="s">
        <v>323</v>
      </c>
      <c r="B7" s="178">
        <v>4</v>
      </c>
      <c r="C7" s="179"/>
      <c r="D7" s="178"/>
      <c r="E7" s="178">
        <v>0</v>
      </c>
      <c r="F7" s="180">
        <v>0</v>
      </c>
      <c r="G7" s="180">
        <v>4</v>
      </c>
      <c r="H7" s="181">
        <f t="shared" si="0"/>
        <v>4</v>
      </c>
      <c r="I7" s="168"/>
    </row>
    <row r="8" spans="1:9" ht="15.95" customHeight="1" x14ac:dyDescent="0.2">
      <c r="A8" s="182" t="s">
        <v>324</v>
      </c>
      <c r="B8" s="178">
        <v>793</v>
      </c>
      <c r="C8" s="179">
        <v>2014</v>
      </c>
      <c r="D8" s="178"/>
      <c r="E8" s="178">
        <f>625*1.27-1</f>
        <v>792.75</v>
      </c>
      <c r="F8" s="180">
        <v>793</v>
      </c>
      <c r="G8" s="180">
        <v>793</v>
      </c>
      <c r="H8" s="181">
        <v>793</v>
      </c>
      <c r="I8" s="168"/>
    </row>
    <row r="9" spans="1:9" ht="15.95" customHeight="1" x14ac:dyDescent="0.2">
      <c r="A9" s="182" t="s">
        <v>325</v>
      </c>
      <c r="B9" s="178">
        <v>14242</v>
      </c>
      <c r="C9" s="179">
        <v>2014</v>
      </c>
      <c r="D9" s="178"/>
      <c r="E9" s="178">
        <f>14242+3845</f>
        <v>18087</v>
      </c>
      <c r="F9" s="180">
        <v>18087</v>
      </c>
      <c r="G9" s="180">
        <v>18087</v>
      </c>
      <c r="H9" s="181">
        <f t="shared" si="0"/>
        <v>18087</v>
      </c>
      <c r="I9" s="168"/>
    </row>
    <row r="10" spans="1:9" ht="15.95" customHeight="1" x14ac:dyDescent="0.2">
      <c r="A10" s="183" t="s">
        <v>326</v>
      </c>
      <c r="B10" s="178"/>
      <c r="C10" s="179"/>
      <c r="D10" s="178"/>
      <c r="E10" s="178"/>
      <c r="F10" s="180">
        <v>0</v>
      </c>
      <c r="G10" s="180">
        <v>26</v>
      </c>
      <c r="H10" s="181">
        <v>26</v>
      </c>
      <c r="I10" s="168"/>
    </row>
    <row r="11" spans="1:9" ht="15.95" customHeight="1" x14ac:dyDescent="0.2">
      <c r="A11" s="182" t="s">
        <v>327</v>
      </c>
      <c r="B11" s="178"/>
      <c r="C11" s="179"/>
      <c r="D11" s="178"/>
      <c r="E11" s="178"/>
      <c r="F11" s="180">
        <f>732+198</f>
        <v>930</v>
      </c>
      <c r="G11" s="180">
        <v>930</v>
      </c>
      <c r="H11" s="181">
        <f>+D11+G11</f>
        <v>930</v>
      </c>
      <c r="I11" s="168"/>
    </row>
    <row r="12" spans="1:9" ht="15.95" customHeight="1" x14ac:dyDescent="0.2">
      <c r="A12" s="182" t="s">
        <v>328</v>
      </c>
      <c r="B12" s="178"/>
      <c r="C12" s="179"/>
      <c r="D12" s="178"/>
      <c r="E12" s="178"/>
      <c r="F12" s="180">
        <v>1468</v>
      </c>
      <c r="G12" s="180">
        <v>1460</v>
      </c>
      <c r="H12" s="181">
        <f>+D12+G12</f>
        <v>1460</v>
      </c>
      <c r="I12" s="168"/>
    </row>
    <row r="13" spans="1:9" ht="15.95" customHeight="1" x14ac:dyDescent="0.2">
      <c r="A13" s="184" t="s">
        <v>329</v>
      </c>
      <c r="B13" s="178"/>
      <c r="C13" s="179"/>
      <c r="D13" s="178"/>
      <c r="E13" s="178"/>
      <c r="F13" s="180">
        <v>2307</v>
      </c>
      <c r="G13" s="180">
        <v>1400</v>
      </c>
      <c r="H13" s="181">
        <f>+D13+G13</f>
        <v>1400</v>
      </c>
      <c r="I13" s="168"/>
    </row>
    <row r="14" spans="1:9" ht="15.95" customHeight="1" x14ac:dyDescent="0.2">
      <c r="A14" s="182" t="s">
        <v>330</v>
      </c>
      <c r="B14" s="178"/>
      <c r="C14" s="179"/>
      <c r="D14" s="178"/>
      <c r="E14" s="178"/>
      <c r="F14" s="180">
        <v>0</v>
      </c>
      <c r="G14" s="180">
        <v>84</v>
      </c>
      <c r="H14" s="181">
        <v>84</v>
      </c>
      <c r="I14" s="168"/>
    </row>
    <row r="15" spans="1:9" ht="15.95" customHeight="1" x14ac:dyDescent="0.2">
      <c r="A15" s="182"/>
      <c r="B15" s="178"/>
      <c r="C15" s="179"/>
      <c r="D15" s="178"/>
      <c r="E15" s="178"/>
      <c r="F15" s="180"/>
      <c r="G15" s="180"/>
      <c r="H15" s="181"/>
      <c r="I15" s="168"/>
    </row>
    <row r="16" spans="1:9" ht="15.95" customHeight="1" x14ac:dyDescent="0.2">
      <c r="A16" s="184"/>
      <c r="B16" s="178"/>
      <c r="C16" s="179"/>
      <c r="D16" s="178"/>
      <c r="E16" s="178"/>
      <c r="F16" s="180"/>
      <c r="G16" s="180"/>
      <c r="H16" s="181"/>
      <c r="I16" s="168"/>
    </row>
    <row r="17" spans="1:9" ht="15.95" customHeight="1" x14ac:dyDescent="0.2">
      <c r="A17" s="184"/>
      <c r="B17" s="178"/>
      <c r="C17" s="179"/>
      <c r="D17" s="178"/>
      <c r="E17" s="178"/>
      <c r="F17" s="180"/>
      <c r="G17" s="180"/>
      <c r="H17" s="181"/>
      <c r="I17" s="168"/>
    </row>
    <row r="18" spans="1:9" ht="15.95" customHeight="1" x14ac:dyDescent="0.2">
      <c r="A18" s="131"/>
      <c r="B18" s="178"/>
      <c r="C18" s="179"/>
      <c r="D18" s="178"/>
      <c r="E18" s="178"/>
      <c r="F18" s="180"/>
      <c r="G18" s="180"/>
      <c r="H18" s="181">
        <f t="shared" si="0"/>
        <v>0</v>
      </c>
      <c r="I18" s="168"/>
    </row>
    <row r="19" spans="1:9" ht="15.95" customHeight="1" x14ac:dyDescent="0.2">
      <c r="A19" s="131"/>
      <c r="B19" s="178"/>
      <c r="C19" s="179"/>
      <c r="D19" s="178"/>
      <c r="E19" s="178"/>
      <c r="F19" s="180"/>
      <c r="G19" s="180"/>
      <c r="H19" s="181">
        <f t="shared" si="0"/>
        <v>0</v>
      </c>
      <c r="I19" s="168"/>
    </row>
    <row r="20" spans="1:9" ht="15.95" customHeight="1" x14ac:dyDescent="0.2">
      <c r="A20" s="131"/>
      <c r="B20" s="178"/>
      <c r="C20" s="179"/>
      <c r="D20" s="178"/>
      <c r="E20" s="178"/>
      <c r="F20" s="180"/>
      <c r="G20" s="180"/>
      <c r="H20" s="181">
        <f t="shared" si="0"/>
        <v>0</v>
      </c>
      <c r="I20" s="168"/>
    </row>
    <row r="21" spans="1:9" ht="15.95" customHeight="1" x14ac:dyDescent="0.2">
      <c r="A21" s="131"/>
      <c r="B21" s="178"/>
      <c r="C21" s="179"/>
      <c r="D21" s="178"/>
      <c r="E21" s="178"/>
      <c r="F21" s="180"/>
      <c r="G21" s="180"/>
      <c r="H21" s="181">
        <f t="shared" si="0"/>
        <v>0</v>
      </c>
      <c r="I21" s="168"/>
    </row>
    <row r="22" spans="1:9" ht="15.95" customHeight="1" x14ac:dyDescent="0.2">
      <c r="A22" s="131"/>
      <c r="B22" s="178"/>
      <c r="C22" s="179"/>
      <c r="D22" s="178"/>
      <c r="E22" s="178"/>
      <c r="F22" s="180"/>
      <c r="G22" s="180"/>
      <c r="H22" s="181">
        <f t="shared" si="0"/>
        <v>0</v>
      </c>
      <c r="I22" s="168"/>
    </row>
    <row r="23" spans="1:9" ht="15.95" customHeight="1" thickBot="1" x14ac:dyDescent="0.25">
      <c r="A23" s="131"/>
      <c r="B23" s="178"/>
      <c r="C23" s="179"/>
      <c r="D23" s="178"/>
      <c r="E23" s="178"/>
      <c r="F23" s="180"/>
      <c r="G23" s="180"/>
      <c r="H23" s="181">
        <f t="shared" si="0"/>
        <v>0</v>
      </c>
      <c r="I23" s="168"/>
    </row>
    <row r="24" spans="1:9" s="189" customFormat="1" ht="18" customHeight="1" thickBot="1" x14ac:dyDescent="0.25">
      <c r="A24" s="185" t="s">
        <v>331</v>
      </c>
      <c r="B24" s="186">
        <f>SUM(B5:B23)</f>
        <v>157202</v>
      </c>
      <c r="C24" s="187"/>
      <c r="D24" s="186">
        <f>SUM(D5:D23)</f>
        <v>0</v>
      </c>
      <c r="E24" s="186">
        <f>SUM(E5:E23)</f>
        <v>204475.75</v>
      </c>
      <c r="F24" s="186">
        <f>SUM(F5:F23)</f>
        <v>165248</v>
      </c>
      <c r="G24" s="186">
        <f>SUM(G5:G23)</f>
        <v>133443</v>
      </c>
      <c r="H24" s="188">
        <f>SUM(H5:H23)</f>
        <v>133443</v>
      </c>
      <c r="I24" s="168"/>
    </row>
    <row r="25" spans="1:9" x14ac:dyDescent="0.2">
      <c r="G25" s="189"/>
      <c r="H25" s="189"/>
      <c r="I25" s="191"/>
    </row>
    <row r="26" spans="1:9" x14ac:dyDescent="0.2">
      <c r="I26" s="191"/>
    </row>
    <row r="27" spans="1:9" x14ac:dyDescent="0.2">
      <c r="I27" s="191"/>
    </row>
    <row r="28" spans="1:9" x14ac:dyDescent="0.2">
      <c r="I28" s="191"/>
    </row>
    <row r="29" spans="1:9" x14ac:dyDescent="0.2">
      <c r="I29" s="191"/>
    </row>
    <row r="30" spans="1:9" x14ac:dyDescent="0.2">
      <c r="I30" s="191"/>
    </row>
    <row r="31" spans="1:9" x14ac:dyDescent="0.2">
      <c r="I31" s="191"/>
    </row>
    <row r="32" spans="1:9" x14ac:dyDescent="0.2">
      <c r="I32" s="191"/>
    </row>
    <row r="33" spans="9:9" x14ac:dyDescent="0.2">
      <c r="I33" s="191"/>
    </row>
  </sheetData>
  <mergeCells count="3">
    <mergeCell ref="A1:H1"/>
    <mergeCell ref="I1:I24"/>
    <mergeCell ref="G2:H2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93" orientation="landscape" verticalDpi="300" r:id="rId1"/>
  <headerFooter alignWithMargins="0">
    <oddHeader>&amp;R&amp;"Times New Roman CE,Dőlt"&amp;8 4.melléklet a 9/2015. (V. 19.)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0"/>
  <sheetViews>
    <sheetView view="pageLayout" zoomScaleNormal="100" zoomScaleSheetLayoutView="130" workbookViewId="0">
      <selection activeCell="E7" sqref="E7"/>
    </sheetView>
  </sheetViews>
  <sheetFormatPr defaultRowHeight="11.25" x14ac:dyDescent="0.2"/>
  <cols>
    <col min="1" max="1" width="48.1640625" style="203" customWidth="1"/>
    <col min="2" max="8" width="15.83203125" style="193" customWidth="1"/>
    <col min="9" max="9" width="4.1640625" style="193" customWidth="1"/>
    <col min="10" max="10" width="13.83203125" style="193" customWidth="1"/>
    <col min="11" max="16384" width="9.33203125" style="193"/>
  </cols>
  <sheetData>
    <row r="1" spans="1:9" ht="24.75" customHeight="1" x14ac:dyDescent="0.2">
      <c r="A1" s="167" t="s">
        <v>332</v>
      </c>
      <c r="B1" s="167"/>
      <c r="C1" s="167"/>
      <c r="D1" s="167"/>
      <c r="E1" s="167"/>
      <c r="F1" s="167"/>
      <c r="G1" s="167"/>
      <c r="H1" s="167"/>
      <c r="I1" s="192"/>
    </row>
    <row r="2" spans="1:9" ht="23.25" customHeight="1" thickBot="1" x14ac:dyDescent="0.25">
      <c r="A2" s="194"/>
      <c r="B2" s="195"/>
      <c r="C2" s="195"/>
      <c r="D2" s="195"/>
      <c r="E2" s="195"/>
      <c r="F2" s="195"/>
      <c r="G2" s="196" t="s">
        <v>1</v>
      </c>
      <c r="H2" s="196"/>
      <c r="I2" s="192"/>
    </row>
    <row r="3" spans="1:9" s="199" customFormat="1" ht="48.75" customHeight="1" thickBot="1" x14ac:dyDescent="0.25">
      <c r="A3" s="117" t="s">
        <v>333</v>
      </c>
      <c r="B3" s="118" t="s">
        <v>312</v>
      </c>
      <c r="C3" s="118" t="s">
        <v>313</v>
      </c>
      <c r="D3" s="118" t="str">
        <f>+'[1]4.sz.mell.'!D3</f>
        <v>Felhasználás 2013.XII.31-ig</v>
      </c>
      <c r="E3" s="118" t="str">
        <f>+'[1]4.sz.mell.'!E3</f>
        <v>2014.évi eredeti előirányzat</v>
      </c>
      <c r="F3" s="118" t="s">
        <v>334</v>
      </c>
      <c r="G3" s="197" t="str">
        <f>+'[1]4.sz.mell.'!G3</f>
        <v>Felhasználás 2014.XII.31-ig</v>
      </c>
      <c r="H3" s="198" t="str">
        <f>+'[1]4.sz.mell.'!H3</f>
        <v>Összes teljesítés</v>
      </c>
      <c r="I3" s="192"/>
    </row>
    <row r="4" spans="1:9" s="195" customFormat="1" ht="15" customHeight="1" thickBot="1" x14ac:dyDescent="0.25">
      <c r="A4" s="174" t="s">
        <v>7</v>
      </c>
      <c r="B4" s="175" t="s">
        <v>8</v>
      </c>
      <c r="C4" s="175" t="s">
        <v>9</v>
      </c>
      <c r="D4" s="175" t="s">
        <v>10</v>
      </c>
      <c r="E4" s="175" t="s">
        <v>11</v>
      </c>
      <c r="F4" s="176" t="s">
        <v>224</v>
      </c>
      <c r="G4" s="176" t="s">
        <v>225</v>
      </c>
      <c r="H4" s="177" t="s">
        <v>319</v>
      </c>
      <c r="I4" s="192"/>
    </row>
    <row r="5" spans="1:9" ht="15.95" customHeight="1" x14ac:dyDescent="0.2">
      <c r="A5" s="131" t="s">
        <v>335</v>
      </c>
      <c r="B5" s="178">
        <v>33595</v>
      </c>
      <c r="C5" s="200">
        <v>2014</v>
      </c>
      <c r="D5" s="178"/>
      <c r="E5" s="178">
        <v>36985</v>
      </c>
      <c r="F5" s="180">
        <v>33595</v>
      </c>
      <c r="G5" s="180">
        <v>33484</v>
      </c>
      <c r="H5" s="181">
        <f t="shared" ref="H5:H19" si="0">+D5+G5</f>
        <v>33484</v>
      </c>
      <c r="I5" s="192"/>
    </row>
    <row r="6" spans="1:9" ht="15.95" customHeight="1" x14ac:dyDescent="0.2">
      <c r="A6" s="131"/>
      <c r="B6" s="178"/>
      <c r="C6" s="200"/>
      <c r="D6" s="178"/>
      <c r="E6" s="178"/>
      <c r="F6" s="180"/>
      <c r="G6" s="180"/>
      <c r="H6" s="181">
        <f t="shared" si="0"/>
        <v>0</v>
      </c>
      <c r="I6" s="192"/>
    </row>
    <row r="7" spans="1:9" ht="15.95" customHeight="1" x14ac:dyDescent="0.2">
      <c r="A7" s="131"/>
      <c r="B7" s="178"/>
      <c r="C7" s="200"/>
      <c r="D7" s="178"/>
      <c r="E7" s="178"/>
      <c r="F7" s="180"/>
      <c r="G7" s="180"/>
      <c r="H7" s="181">
        <f t="shared" si="0"/>
        <v>0</v>
      </c>
      <c r="I7" s="192"/>
    </row>
    <row r="8" spans="1:9" ht="15.95" customHeight="1" x14ac:dyDescent="0.2">
      <c r="A8" s="131"/>
      <c r="B8" s="178"/>
      <c r="C8" s="200"/>
      <c r="D8" s="178"/>
      <c r="E8" s="178"/>
      <c r="F8" s="180"/>
      <c r="G8" s="180"/>
      <c r="H8" s="181">
        <f t="shared" si="0"/>
        <v>0</v>
      </c>
      <c r="I8" s="192"/>
    </row>
    <row r="9" spans="1:9" ht="15.95" customHeight="1" x14ac:dyDescent="0.2">
      <c r="A9" s="131"/>
      <c r="B9" s="178"/>
      <c r="C9" s="200"/>
      <c r="D9" s="178"/>
      <c r="E9" s="178"/>
      <c r="F9" s="180"/>
      <c r="G9" s="180"/>
      <c r="H9" s="181">
        <f t="shared" si="0"/>
        <v>0</v>
      </c>
      <c r="I9" s="192"/>
    </row>
    <row r="10" spans="1:9" ht="15.95" customHeight="1" x14ac:dyDescent="0.2">
      <c r="A10" s="131"/>
      <c r="B10" s="178"/>
      <c r="C10" s="200"/>
      <c r="D10" s="178"/>
      <c r="E10" s="178"/>
      <c r="F10" s="180"/>
      <c r="G10" s="180"/>
      <c r="H10" s="181">
        <f t="shared" si="0"/>
        <v>0</v>
      </c>
      <c r="I10" s="192"/>
    </row>
    <row r="11" spans="1:9" ht="15.95" customHeight="1" x14ac:dyDescent="0.2">
      <c r="A11" s="131"/>
      <c r="B11" s="178"/>
      <c r="C11" s="200"/>
      <c r="D11" s="178"/>
      <c r="E11" s="178"/>
      <c r="F11" s="180"/>
      <c r="G11" s="180"/>
      <c r="H11" s="181">
        <f t="shared" si="0"/>
        <v>0</v>
      </c>
      <c r="I11" s="192"/>
    </row>
    <row r="12" spans="1:9" ht="15.95" customHeight="1" x14ac:dyDescent="0.2">
      <c r="A12" s="131"/>
      <c r="B12" s="178"/>
      <c r="C12" s="200"/>
      <c r="D12" s="178"/>
      <c r="E12" s="178"/>
      <c r="F12" s="180"/>
      <c r="G12" s="180"/>
      <c r="H12" s="181">
        <f t="shared" si="0"/>
        <v>0</v>
      </c>
      <c r="I12" s="192"/>
    </row>
    <row r="13" spans="1:9" ht="15.95" customHeight="1" x14ac:dyDescent="0.2">
      <c r="A13" s="131"/>
      <c r="B13" s="178"/>
      <c r="C13" s="200"/>
      <c r="D13" s="178"/>
      <c r="E13" s="178"/>
      <c r="F13" s="180"/>
      <c r="G13" s="180"/>
      <c r="H13" s="181">
        <f t="shared" si="0"/>
        <v>0</v>
      </c>
      <c r="I13" s="192"/>
    </row>
    <row r="14" spans="1:9" ht="15.95" customHeight="1" x14ac:dyDescent="0.2">
      <c r="A14" s="131"/>
      <c r="B14" s="178"/>
      <c r="C14" s="200"/>
      <c r="D14" s="178"/>
      <c r="E14" s="178"/>
      <c r="F14" s="180"/>
      <c r="G14" s="180"/>
      <c r="H14" s="181">
        <f t="shared" si="0"/>
        <v>0</v>
      </c>
      <c r="I14" s="192"/>
    </row>
    <row r="15" spans="1:9" ht="15.95" customHeight="1" x14ac:dyDescent="0.2">
      <c r="A15" s="131"/>
      <c r="B15" s="178"/>
      <c r="C15" s="200"/>
      <c r="D15" s="178"/>
      <c r="E15" s="178"/>
      <c r="F15" s="180"/>
      <c r="G15" s="180"/>
      <c r="H15" s="181">
        <f t="shared" si="0"/>
        <v>0</v>
      </c>
      <c r="I15" s="192"/>
    </row>
    <row r="16" spans="1:9" ht="15.95" customHeight="1" x14ac:dyDescent="0.2">
      <c r="A16" s="131"/>
      <c r="B16" s="178"/>
      <c r="C16" s="200"/>
      <c r="D16" s="178"/>
      <c r="E16" s="178"/>
      <c r="F16" s="180"/>
      <c r="G16" s="180"/>
      <c r="H16" s="181">
        <f t="shared" si="0"/>
        <v>0</v>
      </c>
      <c r="I16" s="192"/>
    </row>
    <row r="17" spans="1:9" ht="15.95" customHeight="1" x14ac:dyDescent="0.2">
      <c r="A17" s="131"/>
      <c r="B17" s="178"/>
      <c r="C17" s="200"/>
      <c r="D17" s="178"/>
      <c r="E17" s="178"/>
      <c r="F17" s="180"/>
      <c r="G17" s="180"/>
      <c r="H17" s="181">
        <f t="shared" si="0"/>
        <v>0</v>
      </c>
      <c r="I17" s="192"/>
    </row>
    <row r="18" spans="1:9" ht="15.95" customHeight="1" x14ac:dyDescent="0.2">
      <c r="A18" s="131"/>
      <c r="B18" s="178"/>
      <c r="C18" s="200"/>
      <c r="D18" s="178"/>
      <c r="E18" s="178"/>
      <c r="F18" s="180"/>
      <c r="G18" s="180"/>
      <c r="H18" s="181">
        <f t="shared" si="0"/>
        <v>0</v>
      </c>
      <c r="I18" s="192"/>
    </row>
    <row r="19" spans="1:9" ht="15.95" customHeight="1" thickBot="1" x14ac:dyDescent="0.25">
      <c r="A19" s="131"/>
      <c r="B19" s="178"/>
      <c r="C19" s="200"/>
      <c r="D19" s="178"/>
      <c r="E19" s="178"/>
      <c r="F19" s="180"/>
      <c r="G19" s="180"/>
      <c r="H19" s="181">
        <f t="shared" si="0"/>
        <v>0</v>
      </c>
      <c r="I19" s="192"/>
    </row>
    <row r="20" spans="1:9" s="202" customFormat="1" ht="18" customHeight="1" thickBot="1" x14ac:dyDescent="0.25">
      <c r="A20" s="201" t="s">
        <v>331</v>
      </c>
      <c r="B20" s="186">
        <f>SUM(B5:B19)</f>
        <v>33595</v>
      </c>
      <c r="C20" s="187"/>
      <c r="D20" s="186">
        <f>SUM(D5:D19)</f>
        <v>0</v>
      </c>
      <c r="E20" s="186">
        <f>SUM(E5:E19)</f>
        <v>36985</v>
      </c>
      <c r="F20" s="186">
        <f>SUM(F5:F19)</f>
        <v>33595</v>
      </c>
      <c r="G20" s="186">
        <f>SUM(G5:G19)</f>
        <v>33484</v>
      </c>
      <c r="H20" s="186">
        <f>SUM(H5:H19)</f>
        <v>33484</v>
      </c>
      <c r="I20" s="192"/>
    </row>
  </sheetData>
  <mergeCells count="3">
    <mergeCell ref="A1:H1"/>
    <mergeCell ref="I1:I20"/>
    <mergeCell ref="G2:H2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88" orientation="landscape" verticalDpi="300" r:id="rId1"/>
  <headerFooter alignWithMargins="0">
    <oddHeader>&amp;R5. melléklet a 9/2015. (V. 19.)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79"/>
  <sheetViews>
    <sheetView view="pageLayout" zoomScaleNormal="130" zoomScaleSheetLayoutView="100" workbookViewId="0">
      <selection activeCell="D1" sqref="D1:M1"/>
    </sheetView>
  </sheetViews>
  <sheetFormatPr defaultRowHeight="12.75" x14ac:dyDescent="0.2"/>
  <cols>
    <col min="1" max="1" width="28.5" style="207" customWidth="1"/>
    <col min="2" max="13" width="10" style="207" customWidth="1"/>
    <col min="14" max="14" width="4" style="207" customWidth="1"/>
    <col min="15" max="15" width="9.33203125" style="207" customWidth="1"/>
    <col min="16" max="16384" width="9.33203125" style="207"/>
  </cols>
  <sheetData>
    <row r="1" spans="1:14" ht="24.75" customHeight="1" x14ac:dyDescent="0.2">
      <c r="A1" s="204" t="s">
        <v>336</v>
      </c>
      <c r="B1" s="204"/>
      <c r="C1" s="204"/>
      <c r="D1" s="205" t="s">
        <v>337</v>
      </c>
      <c r="E1" s="205"/>
      <c r="F1" s="205"/>
      <c r="G1" s="205"/>
      <c r="H1" s="205"/>
      <c r="I1" s="205"/>
      <c r="J1" s="205"/>
      <c r="K1" s="205"/>
      <c r="L1" s="205"/>
      <c r="M1" s="205"/>
      <c r="N1" s="206"/>
    </row>
    <row r="2" spans="1:14" ht="15.75" thickBot="1" x14ac:dyDescent="0.25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9" t="s">
        <v>338</v>
      </c>
      <c r="M2" s="209"/>
      <c r="N2" s="206"/>
    </row>
    <row r="3" spans="1:14" ht="13.5" thickBot="1" x14ac:dyDescent="0.25">
      <c r="A3" s="210" t="s">
        <v>339</v>
      </c>
      <c r="B3" s="211" t="s">
        <v>340</v>
      </c>
      <c r="C3" s="211"/>
      <c r="D3" s="211"/>
      <c r="E3" s="211"/>
      <c r="F3" s="211"/>
      <c r="G3" s="211"/>
      <c r="H3" s="211"/>
      <c r="I3" s="211"/>
      <c r="J3" s="212" t="s">
        <v>6</v>
      </c>
      <c r="K3" s="212"/>
      <c r="L3" s="212"/>
      <c r="M3" s="212"/>
      <c r="N3" s="206"/>
    </row>
    <row r="4" spans="1:14" ht="15" customHeight="1" thickBot="1" x14ac:dyDescent="0.25">
      <c r="A4" s="213"/>
      <c r="B4" s="214" t="s">
        <v>341</v>
      </c>
      <c r="C4" s="215" t="s">
        <v>342</v>
      </c>
      <c r="D4" s="216" t="s">
        <v>343</v>
      </c>
      <c r="E4" s="216"/>
      <c r="F4" s="216"/>
      <c r="G4" s="216"/>
      <c r="H4" s="216"/>
      <c r="I4" s="216"/>
      <c r="J4" s="217"/>
      <c r="K4" s="217"/>
      <c r="L4" s="217"/>
      <c r="M4" s="217"/>
      <c r="N4" s="206"/>
    </row>
    <row r="5" spans="1:14" ht="21.75" thickBot="1" x14ac:dyDescent="0.25">
      <c r="A5" s="213"/>
      <c r="B5" s="214"/>
      <c r="C5" s="215"/>
      <c r="D5" s="218" t="s">
        <v>341</v>
      </c>
      <c r="E5" s="218" t="s">
        <v>342</v>
      </c>
      <c r="F5" s="218" t="s">
        <v>341</v>
      </c>
      <c r="G5" s="218" t="s">
        <v>342</v>
      </c>
      <c r="H5" s="218" t="s">
        <v>341</v>
      </c>
      <c r="I5" s="218" t="s">
        <v>342</v>
      </c>
      <c r="J5" s="217"/>
      <c r="K5" s="217"/>
      <c r="L5" s="217"/>
      <c r="M5" s="217"/>
      <c r="N5" s="206"/>
    </row>
    <row r="6" spans="1:14" ht="32.25" thickBot="1" x14ac:dyDescent="0.25">
      <c r="A6" s="219"/>
      <c r="B6" s="215" t="s">
        <v>344</v>
      </c>
      <c r="C6" s="215"/>
      <c r="D6" s="215" t="str">
        <f>+CONCATENATE(LEFT([2]ÖSSZEFÜGGÉSEK!A4,4),". előtt")</f>
        <v>2014. előtt</v>
      </c>
      <c r="E6" s="215"/>
      <c r="F6" s="215" t="str">
        <f>+CONCATENATE(LEFT([2]ÖSSZEFÜGGÉSEK!A4,4),". évi")</f>
        <v>2014. évi</v>
      </c>
      <c r="G6" s="215"/>
      <c r="H6" s="214" t="str">
        <f>+CONCATENATE(LEFT([2]ÖSSZEFÜGGÉSEK!A4,4),". után")</f>
        <v>2014. után</v>
      </c>
      <c r="I6" s="214"/>
      <c r="J6" s="220" t="str">
        <f>+D6</f>
        <v>2014. előtt</v>
      </c>
      <c r="K6" s="218" t="str">
        <f>+F6</f>
        <v>2014. évi</v>
      </c>
      <c r="L6" s="220" t="s">
        <v>345</v>
      </c>
      <c r="M6" s="218" t="str">
        <f>+CONCATENATE("Teljesítés %-a ",LEFT([2]ÖSSZEFÜGGÉSEK!A4,4),". XII. 31-ig")</f>
        <v>Teljesítés %-a 2014. XII. 31-ig</v>
      </c>
      <c r="N6" s="206"/>
    </row>
    <row r="7" spans="1:14" ht="13.5" thickBot="1" x14ac:dyDescent="0.25">
      <c r="A7" s="221" t="s">
        <v>7</v>
      </c>
      <c r="B7" s="220" t="s">
        <v>8</v>
      </c>
      <c r="C7" s="220" t="s">
        <v>9</v>
      </c>
      <c r="D7" s="222" t="s">
        <v>10</v>
      </c>
      <c r="E7" s="218" t="s">
        <v>11</v>
      </c>
      <c r="F7" s="218" t="s">
        <v>224</v>
      </c>
      <c r="G7" s="218" t="s">
        <v>225</v>
      </c>
      <c r="H7" s="220" t="s">
        <v>226</v>
      </c>
      <c r="I7" s="222" t="s">
        <v>227</v>
      </c>
      <c r="J7" s="222" t="s">
        <v>346</v>
      </c>
      <c r="K7" s="222" t="s">
        <v>347</v>
      </c>
      <c r="L7" s="222" t="s">
        <v>348</v>
      </c>
      <c r="M7" s="223" t="s">
        <v>349</v>
      </c>
      <c r="N7" s="206"/>
    </row>
    <row r="8" spans="1:14" x14ac:dyDescent="0.2">
      <c r="A8" s="224" t="s">
        <v>350</v>
      </c>
      <c r="B8" s="225">
        <v>9280</v>
      </c>
      <c r="C8" s="225">
        <v>9280</v>
      </c>
      <c r="D8" s="225"/>
      <c r="E8" s="226"/>
      <c r="F8" s="225">
        <v>9280</v>
      </c>
      <c r="G8" s="225">
        <v>9280</v>
      </c>
      <c r="H8" s="225"/>
      <c r="I8" s="225"/>
      <c r="J8" s="225"/>
      <c r="K8" s="225">
        <f>238283-235077</f>
        <v>3206</v>
      </c>
      <c r="L8" s="227">
        <f t="shared" ref="L8:L13" si="0">+J8+K8</f>
        <v>3206</v>
      </c>
      <c r="M8" s="228">
        <f>IF((C8&lt;&gt;0),ROUND((L8/C8)*100,1),"")</f>
        <v>34.5</v>
      </c>
      <c r="N8" s="206"/>
    </row>
    <row r="9" spans="1:14" x14ac:dyDescent="0.2">
      <c r="A9" s="229" t="s">
        <v>351</v>
      </c>
      <c r="B9" s="230">
        <v>6032</v>
      </c>
      <c r="C9" s="230">
        <v>6032</v>
      </c>
      <c r="D9" s="230"/>
      <c r="E9" s="230"/>
      <c r="F9" s="230">
        <v>6032</v>
      </c>
      <c r="G9" s="230">
        <v>6032</v>
      </c>
      <c r="H9" s="230"/>
      <c r="I9" s="230"/>
      <c r="J9" s="230"/>
      <c r="K9" s="230"/>
      <c r="L9" s="231">
        <f t="shared" si="0"/>
        <v>0</v>
      </c>
      <c r="M9" s="232">
        <f t="shared" ref="M9:M14" si="1">IF((C9&lt;&gt;0),ROUND((L9/C9)*100,1),"")</f>
        <v>0</v>
      </c>
      <c r="N9" s="206"/>
    </row>
    <row r="10" spans="1:14" x14ac:dyDescent="0.2">
      <c r="A10" s="233" t="s">
        <v>352</v>
      </c>
      <c r="B10" s="234">
        <v>176316</v>
      </c>
      <c r="C10" s="234">
        <v>275531</v>
      </c>
      <c r="D10" s="234"/>
      <c r="E10" s="234"/>
      <c r="F10" s="234">
        <v>176316</v>
      </c>
      <c r="G10" s="234">
        <v>275531</v>
      </c>
      <c r="H10" s="234"/>
      <c r="I10" s="234"/>
      <c r="J10" s="234"/>
      <c r="K10" s="234">
        <f>46128+188949</f>
        <v>235077</v>
      </c>
      <c r="L10" s="231">
        <f t="shared" si="0"/>
        <v>235077</v>
      </c>
      <c r="M10" s="232">
        <f t="shared" si="1"/>
        <v>85.3</v>
      </c>
      <c r="N10" s="206"/>
    </row>
    <row r="11" spans="1:14" x14ac:dyDescent="0.2">
      <c r="A11" s="233" t="s">
        <v>353</v>
      </c>
      <c r="B11" s="235"/>
      <c r="C11" s="234"/>
      <c r="D11" s="234"/>
      <c r="E11" s="234"/>
      <c r="F11" s="234"/>
      <c r="G11" s="234"/>
      <c r="H11" s="234"/>
      <c r="I11" s="234"/>
      <c r="J11" s="234"/>
      <c r="K11" s="234"/>
      <c r="L11" s="231">
        <f t="shared" si="0"/>
        <v>0</v>
      </c>
      <c r="M11" s="232" t="str">
        <f t="shared" si="1"/>
        <v/>
      </c>
      <c r="N11" s="206"/>
    </row>
    <row r="12" spans="1:14" x14ac:dyDescent="0.2">
      <c r="A12" s="233" t="s">
        <v>354</v>
      </c>
      <c r="B12" s="235"/>
      <c r="C12" s="234"/>
      <c r="D12" s="234"/>
      <c r="E12" s="234"/>
      <c r="F12" s="234"/>
      <c r="G12" s="234"/>
      <c r="H12" s="234"/>
      <c r="I12" s="234"/>
      <c r="J12" s="234"/>
      <c r="K12" s="234"/>
      <c r="L12" s="231">
        <f t="shared" si="0"/>
        <v>0</v>
      </c>
      <c r="M12" s="232" t="str">
        <f t="shared" si="1"/>
        <v/>
      </c>
      <c r="N12" s="206"/>
    </row>
    <row r="13" spans="1:14" x14ac:dyDescent="0.2">
      <c r="A13" s="233" t="s">
        <v>355</v>
      </c>
      <c r="B13" s="235">
        <v>0</v>
      </c>
      <c r="C13" s="234">
        <v>0</v>
      </c>
      <c r="D13" s="234"/>
      <c r="E13" s="234"/>
      <c r="F13" s="234">
        <v>0</v>
      </c>
      <c r="G13" s="234">
        <v>0</v>
      </c>
      <c r="H13" s="234"/>
      <c r="I13" s="234"/>
      <c r="J13" s="234"/>
      <c r="K13" s="234"/>
      <c r="L13" s="231">
        <f t="shared" si="0"/>
        <v>0</v>
      </c>
      <c r="M13" s="232" t="str">
        <f t="shared" si="1"/>
        <v/>
      </c>
      <c r="N13" s="206"/>
    </row>
    <row r="14" spans="1:14" ht="15" customHeight="1" thickBot="1" x14ac:dyDescent="0.25">
      <c r="A14" s="236"/>
      <c r="B14" s="237"/>
      <c r="C14" s="238"/>
      <c r="D14" s="238"/>
      <c r="E14" s="238"/>
      <c r="F14" s="238">
        <v>0</v>
      </c>
      <c r="G14" s="238"/>
      <c r="H14" s="238"/>
      <c r="I14" s="238"/>
      <c r="J14" s="238"/>
      <c r="K14" s="238" t="s">
        <v>77</v>
      </c>
      <c r="L14" s="231"/>
      <c r="M14" s="239" t="str">
        <f t="shared" si="1"/>
        <v/>
      </c>
      <c r="N14" s="206"/>
    </row>
    <row r="15" spans="1:14" ht="13.5" thickBot="1" x14ac:dyDescent="0.25">
      <c r="A15" s="240" t="s">
        <v>356</v>
      </c>
      <c r="B15" s="241">
        <f>B8+SUM(B10:B14)</f>
        <v>185596</v>
      </c>
      <c r="C15" s="241">
        <f t="shared" ref="C15:L15" si="2">C8+SUM(C10:C14)</f>
        <v>284811</v>
      </c>
      <c r="D15" s="241">
        <f t="shared" si="2"/>
        <v>0</v>
      </c>
      <c r="E15" s="241">
        <f t="shared" si="2"/>
        <v>0</v>
      </c>
      <c r="F15" s="241">
        <f t="shared" si="2"/>
        <v>185596</v>
      </c>
      <c r="G15" s="241">
        <f t="shared" si="2"/>
        <v>284811</v>
      </c>
      <c r="H15" s="241">
        <f t="shared" si="2"/>
        <v>0</v>
      </c>
      <c r="I15" s="241">
        <f t="shared" si="2"/>
        <v>0</v>
      </c>
      <c r="J15" s="241">
        <f t="shared" si="2"/>
        <v>0</v>
      </c>
      <c r="K15" s="241">
        <f t="shared" si="2"/>
        <v>238283</v>
      </c>
      <c r="L15" s="241">
        <f t="shared" si="2"/>
        <v>238283</v>
      </c>
      <c r="M15" s="242">
        <f>IF((C15&lt;&gt;0),ROUND((L15/C15)*100,1),"")</f>
        <v>83.7</v>
      </c>
      <c r="N15" s="206"/>
    </row>
    <row r="16" spans="1:14" x14ac:dyDescent="0.2">
      <c r="A16" s="243"/>
      <c r="B16" s="244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06"/>
    </row>
    <row r="17" spans="1:14" ht="13.5" thickBot="1" x14ac:dyDescent="0.25">
      <c r="A17" s="246" t="s">
        <v>357</v>
      </c>
      <c r="B17" s="247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06"/>
    </row>
    <row r="18" spans="1:14" x14ac:dyDescent="0.2">
      <c r="A18" s="249" t="s">
        <v>358</v>
      </c>
      <c r="B18" s="250"/>
      <c r="C18" s="225"/>
      <c r="D18" s="225"/>
      <c r="E18" s="225"/>
      <c r="F18" s="225"/>
      <c r="G18" s="225"/>
      <c r="H18" s="225"/>
      <c r="I18" s="225"/>
      <c r="J18" s="225"/>
      <c r="K18" s="225">
        <v>19155</v>
      </c>
      <c r="L18" s="251">
        <f t="shared" ref="L18:L23" si="3">+J18+K18</f>
        <v>19155</v>
      </c>
      <c r="M18" s="252" t="str">
        <f t="shared" ref="M18:M24" si="4">IF((C18&lt;&gt;0),ROUND((L18/C18)*100,1),"")</f>
        <v/>
      </c>
      <c r="N18" s="206"/>
    </row>
    <row r="19" spans="1:14" x14ac:dyDescent="0.2">
      <c r="A19" s="253" t="s">
        <v>359</v>
      </c>
      <c r="B19" s="254">
        <f>B12+SUM(B14:B18)</f>
        <v>185596</v>
      </c>
      <c r="C19" s="254">
        <v>141663</v>
      </c>
      <c r="D19" s="254">
        <f t="shared" ref="D19:J19" si="5">D12+SUM(D14:D18)</f>
        <v>0</v>
      </c>
      <c r="E19" s="254">
        <f t="shared" si="5"/>
        <v>0</v>
      </c>
      <c r="F19" s="254">
        <f t="shared" si="5"/>
        <v>185596</v>
      </c>
      <c r="G19" s="254">
        <v>141663</v>
      </c>
      <c r="H19" s="254">
        <f t="shared" si="5"/>
        <v>0</v>
      </c>
      <c r="I19" s="254">
        <f t="shared" si="5"/>
        <v>0</v>
      </c>
      <c r="J19" s="254">
        <f t="shared" si="5"/>
        <v>0</v>
      </c>
      <c r="K19" s="254">
        <f>107814+2345</f>
        <v>110159</v>
      </c>
      <c r="L19" s="254">
        <v>110159</v>
      </c>
      <c r="M19" s="232">
        <f t="shared" si="4"/>
        <v>77.8</v>
      </c>
      <c r="N19" s="206"/>
    </row>
    <row r="20" spans="1:14" x14ac:dyDescent="0.2">
      <c r="A20" s="253" t="s">
        <v>360</v>
      </c>
      <c r="B20" s="255"/>
      <c r="C20" s="256">
        <v>29060</v>
      </c>
      <c r="D20" s="256"/>
      <c r="E20" s="256"/>
      <c r="F20" s="256"/>
      <c r="G20" s="256">
        <v>29060</v>
      </c>
      <c r="H20" s="256"/>
      <c r="I20" s="256"/>
      <c r="J20" s="256"/>
      <c r="K20" s="256">
        <f>300+2308+704</f>
        <v>3312</v>
      </c>
      <c r="L20" s="257">
        <f t="shared" si="3"/>
        <v>3312</v>
      </c>
      <c r="M20" s="258">
        <f t="shared" si="4"/>
        <v>11.4</v>
      </c>
      <c r="N20" s="206"/>
    </row>
    <row r="21" spans="1:14" x14ac:dyDescent="0.2">
      <c r="A21" s="253" t="s">
        <v>361</v>
      </c>
      <c r="B21" s="235"/>
      <c r="C21" s="234"/>
      <c r="D21" s="234"/>
      <c r="E21" s="234"/>
      <c r="F21" s="234"/>
      <c r="G21" s="234"/>
      <c r="H21" s="234"/>
      <c r="I21" s="234"/>
      <c r="J21" s="234"/>
      <c r="K21" s="234"/>
      <c r="L21" s="259">
        <f t="shared" si="3"/>
        <v>0</v>
      </c>
      <c r="M21" s="232" t="str">
        <f t="shared" si="4"/>
        <v/>
      </c>
      <c r="N21" s="206"/>
    </row>
    <row r="22" spans="1:14" x14ac:dyDescent="0.2">
      <c r="A22" s="260" t="s">
        <v>362</v>
      </c>
      <c r="B22" s="235"/>
      <c r="C22" s="234">
        <v>34532</v>
      </c>
      <c r="D22" s="234"/>
      <c r="E22" s="234"/>
      <c r="F22" s="234"/>
      <c r="G22" s="234">
        <v>34532</v>
      </c>
      <c r="H22" s="234"/>
      <c r="I22" s="234"/>
      <c r="J22" s="234"/>
      <c r="K22" s="234">
        <v>25901</v>
      </c>
      <c r="L22" s="259">
        <f t="shared" si="3"/>
        <v>25901</v>
      </c>
      <c r="M22" s="232">
        <f t="shared" si="4"/>
        <v>75</v>
      </c>
      <c r="N22" s="206"/>
    </row>
    <row r="23" spans="1:14" ht="13.5" thickBot="1" x14ac:dyDescent="0.25">
      <c r="A23" s="261" t="s">
        <v>363</v>
      </c>
      <c r="B23" s="237"/>
      <c r="C23" s="238">
        <v>79556</v>
      </c>
      <c r="D23" s="238"/>
      <c r="E23" s="238"/>
      <c r="F23" s="238"/>
      <c r="G23" s="238">
        <v>79556</v>
      </c>
      <c r="H23" s="238"/>
      <c r="I23" s="238"/>
      <c r="J23" s="238"/>
      <c r="K23" s="238">
        <v>79756</v>
      </c>
      <c r="L23" s="259">
        <f t="shared" si="3"/>
        <v>79756</v>
      </c>
      <c r="M23" s="239">
        <f t="shared" si="4"/>
        <v>100.3</v>
      </c>
      <c r="N23" s="206"/>
    </row>
    <row r="24" spans="1:14" ht="13.5" thickBot="1" x14ac:dyDescent="0.25">
      <c r="A24" s="262" t="s">
        <v>364</v>
      </c>
      <c r="B24" s="241">
        <f t="shared" ref="B24:L24" si="6">SUM(B18:B23)</f>
        <v>185596</v>
      </c>
      <c r="C24" s="241">
        <f t="shared" si="6"/>
        <v>284811</v>
      </c>
      <c r="D24" s="241">
        <f t="shared" si="6"/>
        <v>0</v>
      </c>
      <c r="E24" s="241">
        <f t="shared" si="6"/>
        <v>0</v>
      </c>
      <c r="F24" s="241">
        <f t="shared" si="6"/>
        <v>185596</v>
      </c>
      <c r="G24" s="241">
        <f t="shared" si="6"/>
        <v>284811</v>
      </c>
      <c r="H24" s="241">
        <f t="shared" si="6"/>
        <v>0</v>
      </c>
      <c r="I24" s="241">
        <f t="shared" si="6"/>
        <v>0</v>
      </c>
      <c r="J24" s="241">
        <f t="shared" si="6"/>
        <v>0</v>
      </c>
      <c r="K24" s="241">
        <f t="shared" si="6"/>
        <v>238283</v>
      </c>
      <c r="L24" s="241">
        <f t="shared" si="6"/>
        <v>238283</v>
      </c>
      <c r="M24" s="242">
        <f t="shared" si="4"/>
        <v>83.7</v>
      </c>
      <c r="N24" s="206"/>
    </row>
    <row r="25" spans="1:14" x14ac:dyDescent="0.2">
      <c r="A25" s="263" t="s">
        <v>365</v>
      </c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06"/>
    </row>
    <row r="26" spans="1:14" ht="28.5" customHeight="1" x14ac:dyDescent="0.2">
      <c r="A26" s="264"/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06"/>
    </row>
    <row r="27" spans="1:14" ht="15.75" customHeight="1" x14ac:dyDescent="0.2">
      <c r="A27" s="204" t="s">
        <v>336</v>
      </c>
      <c r="B27" s="204"/>
      <c r="C27" s="204"/>
      <c r="D27" s="205" t="s">
        <v>366</v>
      </c>
      <c r="E27" s="205"/>
      <c r="F27" s="205"/>
      <c r="G27" s="205"/>
      <c r="H27" s="205"/>
      <c r="I27" s="205"/>
      <c r="J27" s="205"/>
      <c r="K27" s="205"/>
      <c r="L27" s="205"/>
      <c r="M27" s="205"/>
      <c r="N27" s="206"/>
    </row>
    <row r="28" spans="1:14" ht="12" customHeight="1" thickBot="1" x14ac:dyDescent="0.25">
      <c r="A28" s="208"/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9" t="s">
        <v>367</v>
      </c>
      <c r="M28" s="209"/>
      <c r="N28" s="206"/>
    </row>
    <row r="29" spans="1:14" ht="13.5" thickBot="1" x14ac:dyDescent="0.25">
      <c r="A29" s="210" t="s">
        <v>339</v>
      </c>
      <c r="B29" s="211" t="s">
        <v>340</v>
      </c>
      <c r="C29" s="211"/>
      <c r="D29" s="211"/>
      <c r="E29" s="211"/>
      <c r="F29" s="211"/>
      <c r="G29" s="211"/>
      <c r="H29" s="211"/>
      <c r="I29" s="211"/>
      <c r="J29" s="212" t="s">
        <v>6</v>
      </c>
      <c r="K29" s="212"/>
      <c r="L29" s="212"/>
      <c r="M29" s="212"/>
      <c r="N29" s="206"/>
    </row>
    <row r="30" spans="1:14" ht="13.5" thickBot="1" x14ac:dyDescent="0.25">
      <c r="A30" s="213"/>
      <c r="B30" s="214" t="s">
        <v>341</v>
      </c>
      <c r="C30" s="215" t="s">
        <v>342</v>
      </c>
      <c r="D30" s="216" t="s">
        <v>343</v>
      </c>
      <c r="E30" s="216"/>
      <c r="F30" s="216"/>
      <c r="G30" s="216"/>
      <c r="H30" s="216"/>
      <c r="I30" s="216"/>
      <c r="J30" s="217"/>
      <c r="K30" s="217"/>
      <c r="L30" s="217"/>
      <c r="M30" s="217"/>
      <c r="N30" s="206"/>
    </row>
    <row r="31" spans="1:14" ht="21.75" thickBot="1" x14ac:dyDescent="0.25">
      <c r="A31" s="213"/>
      <c r="B31" s="214"/>
      <c r="C31" s="215"/>
      <c r="D31" s="218" t="s">
        <v>341</v>
      </c>
      <c r="E31" s="218" t="s">
        <v>342</v>
      </c>
      <c r="F31" s="218" t="s">
        <v>341</v>
      </c>
      <c r="G31" s="218" t="s">
        <v>342</v>
      </c>
      <c r="H31" s="218" t="s">
        <v>341</v>
      </c>
      <c r="I31" s="218" t="s">
        <v>342</v>
      </c>
      <c r="J31" s="217"/>
      <c r="K31" s="217"/>
      <c r="L31" s="217"/>
      <c r="M31" s="217"/>
      <c r="N31" s="206"/>
    </row>
    <row r="32" spans="1:14" ht="32.25" thickBot="1" x14ac:dyDescent="0.25">
      <c r="A32" s="219"/>
      <c r="B32" s="215" t="s">
        <v>344</v>
      </c>
      <c r="C32" s="215"/>
      <c r="D32" s="215" t="s">
        <v>368</v>
      </c>
      <c r="E32" s="215"/>
      <c r="F32" s="215" t="s">
        <v>369</v>
      </c>
      <c r="G32" s="215"/>
      <c r="H32" s="214" t="s">
        <v>370</v>
      </c>
      <c r="I32" s="214"/>
      <c r="J32" s="220" t="str">
        <f>+D32</f>
        <v>2014. előtt</v>
      </c>
      <c r="K32" s="218" t="str">
        <f>+F32</f>
        <v>2014 évben</v>
      </c>
      <c r="L32" s="220" t="s">
        <v>345</v>
      </c>
      <c r="M32" s="218" t="str">
        <f>+CONCATENATE("Teljesítés %-a ",LEFT([2]ÖSSZEFÜGGÉSEK!A37,4),". XII. 31-ig")</f>
        <v>Teljesítés %-a 1. s. XII. 31-ig</v>
      </c>
      <c r="N32" s="206"/>
    </row>
    <row r="33" spans="1:14" ht="13.5" thickBot="1" x14ac:dyDescent="0.25">
      <c r="A33" s="221" t="s">
        <v>7</v>
      </c>
      <c r="B33" s="220" t="s">
        <v>8</v>
      </c>
      <c r="C33" s="220" t="s">
        <v>9</v>
      </c>
      <c r="D33" s="222" t="s">
        <v>10</v>
      </c>
      <c r="E33" s="218" t="s">
        <v>11</v>
      </c>
      <c r="F33" s="218" t="s">
        <v>224</v>
      </c>
      <c r="G33" s="218" t="s">
        <v>225</v>
      </c>
      <c r="H33" s="220" t="s">
        <v>226</v>
      </c>
      <c r="I33" s="222" t="s">
        <v>227</v>
      </c>
      <c r="J33" s="222" t="s">
        <v>346</v>
      </c>
      <c r="K33" s="222" t="s">
        <v>347</v>
      </c>
      <c r="L33" s="222" t="s">
        <v>348</v>
      </c>
      <c r="M33" s="223" t="s">
        <v>349</v>
      </c>
      <c r="N33" s="206"/>
    </row>
    <row r="34" spans="1:14" ht="21.75" customHeight="1" x14ac:dyDescent="0.2">
      <c r="A34" s="224" t="s">
        <v>350</v>
      </c>
      <c r="B34" s="250"/>
      <c r="C34" s="225"/>
      <c r="D34" s="225"/>
      <c r="E34" s="226"/>
      <c r="F34" s="225"/>
      <c r="G34" s="225"/>
      <c r="H34" s="225"/>
      <c r="I34" s="225"/>
      <c r="J34" s="225"/>
      <c r="K34" s="225"/>
      <c r="L34" s="227">
        <f t="shared" ref="L34:L40" si="7">+J34+K34</f>
        <v>0</v>
      </c>
      <c r="M34" s="228" t="str">
        <f>IF((C34&lt;&gt;0),ROUND((L34/C34)*100,1),"")</f>
        <v/>
      </c>
    </row>
    <row r="35" spans="1:14" x14ac:dyDescent="0.2">
      <c r="A35" s="229" t="s">
        <v>351</v>
      </c>
      <c r="B35" s="265"/>
      <c r="C35" s="230"/>
      <c r="D35" s="230"/>
      <c r="E35" s="230"/>
      <c r="F35" s="230"/>
      <c r="G35" s="230"/>
      <c r="H35" s="230"/>
      <c r="I35" s="230"/>
      <c r="J35" s="230"/>
      <c r="K35" s="230"/>
      <c r="L35" s="231">
        <f t="shared" si="7"/>
        <v>0</v>
      </c>
      <c r="M35" s="232" t="str">
        <f t="shared" ref="M35:M40" si="8">IF((C35&lt;&gt;0),ROUND((L35/C35)*100,1),"")</f>
        <v/>
      </c>
    </row>
    <row r="36" spans="1:14" x14ac:dyDescent="0.2">
      <c r="A36" s="233" t="s">
        <v>352</v>
      </c>
      <c r="B36" s="235">
        <v>55906</v>
      </c>
      <c r="C36" s="234">
        <v>55007</v>
      </c>
      <c r="D36" s="234"/>
      <c r="E36" s="234"/>
      <c r="F36" s="235">
        <v>55906</v>
      </c>
      <c r="G36" s="234">
        <v>55007</v>
      </c>
      <c r="H36" s="234"/>
      <c r="I36" s="234"/>
      <c r="J36" s="234"/>
      <c r="K36" s="234">
        <v>55007</v>
      </c>
      <c r="L36" s="231">
        <f t="shared" si="7"/>
        <v>55007</v>
      </c>
      <c r="M36" s="232">
        <f t="shared" si="8"/>
        <v>100</v>
      </c>
    </row>
    <row r="37" spans="1:14" x14ac:dyDescent="0.2">
      <c r="A37" s="233" t="s">
        <v>353</v>
      </c>
      <c r="B37" s="235"/>
      <c r="C37" s="234"/>
      <c r="D37" s="234"/>
      <c r="E37" s="234"/>
      <c r="F37" s="234"/>
      <c r="G37" s="234"/>
      <c r="H37" s="234"/>
      <c r="I37" s="234"/>
      <c r="J37" s="234"/>
      <c r="K37" s="234"/>
      <c r="L37" s="231">
        <f t="shared" si="7"/>
        <v>0</v>
      </c>
      <c r="M37" s="232" t="str">
        <f t="shared" si="8"/>
        <v/>
      </c>
    </row>
    <row r="38" spans="1:14" x14ac:dyDescent="0.2">
      <c r="A38" s="233" t="s">
        <v>354</v>
      </c>
      <c r="B38" s="235"/>
      <c r="C38" s="234"/>
      <c r="D38" s="234"/>
      <c r="E38" s="234"/>
      <c r="F38" s="234"/>
      <c r="G38" s="234"/>
      <c r="H38" s="234"/>
      <c r="I38" s="234"/>
      <c r="J38" s="234"/>
      <c r="K38" s="234"/>
      <c r="L38" s="231">
        <f t="shared" si="7"/>
        <v>0</v>
      </c>
      <c r="M38" s="232" t="str">
        <f t="shared" si="8"/>
        <v/>
      </c>
    </row>
    <row r="39" spans="1:14" x14ac:dyDescent="0.2">
      <c r="A39" s="233" t="s">
        <v>371</v>
      </c>
      <c r="B39" s="235"/>
      <c r="C39" s="234"/>
      <c r="D39" s="234"/>
      <c r="E39" s="234"/>
      <c r="F39" s="234"/>
      <c r="G39" s="234"/>
      <c r="H39" s="234"/>
      <c r="I39" s="234"/>
      <c r="J39" s="234"/>
      <c r="K39" s="234"/>
      <c r="L39" s="231">
        <f t="shared" si="7"/>
        <v>0</v>
      </c>
      <c r="M39" s="232" t="str">
        <f t="shared" si="8"/>
        <v/>
      </c>
    </row>
    <row r="40" spans="1:14" ht="13.5" thickBot="1" x14ac:dyDescent="0.25">
      <c r="A40" s="236"/>
      <c r="B40" s="237"/>
      <c r="C40" s="238"/>
      <c r="D40" s="238"/>
      <c r="E40" s="238"/>
      <c r="F40" s="238"/>
      <c r="G40" s="238"/>
      <c r="H40" s="238"/>
      <c r="I40" s="238"/>
      <c r="J40" s="238"/>
      <c r="K40" s="238"/>
      <c r="L40" s="231">
        <f t="shared" si="7"/>
        <v>0</v>
      </c>
      <c r="M40" s="239" t="str">
        <f t="shared" si="8"/>
        <v/>
      </c>
    </row>
    <row r="41" spans="1:14" ht="13.5" thickBot="1" x14ac:dyDescent="0.25">
      <c r="A41" s="240" t="s">
        <v>356</v>
      </c>
      <c r="B41" s="241">
        <f>B34+SUM(B36:B40)</f>
        <v>55906</v>
      </c>
      <c r="C41" s="241">
        <f t="shared" ref="C41:L41" si="9">C34+SUM(C36:C40)</f>
        <v>55007</v>
      </c>
      <c r="D41" s="241">
        <f t="shared" si="9"/>
        <v>0</v>
      </c>
      <c r="E41" s="241">
        <f t="shared" si="9"/>
        <v>0</v>
      </c>
      <c r="F41" s="241">
        <f t="shared" si="9"/>
        <v>55906</v>
      </c>
      <c r="G41" s="241">
        <f t="shared" si="9"/>
        <v>55007</v>
      </c>
      <c r="H41" s="241">
        <f t="shared" si="9"/>
        <v>0</v>
      </c>
      <c r="I41" s="241">
        <f t="shared" si="9"/>
        <v>0</v>
      </c>
      <c r="J41" s="241">
        <f t="shared" si="9"/>
        <v>0</v>
      </c>
      <c r="K41" s="241">
        <f t="shared" si="9"/>
        <v>55007</v>
      </c>
      <c r="L41" s="241">
        <f t="shared" si="9"/>
        <v>55007</v>
      </c>
      <c r="M41" s="242">
        <f>IF((C41&lt;&gt;0),ROUND((L41/C41)*100,1),"")</f>
        <v>100</v>
      </c>
    </row>
    <row r="42" spans="1:14" x14ac:dyDescent="0.2">
      <c r="A42" s="243"/>
      <c r="B42" s="244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</row>
    <row r="43" spans="1:14" ht="13.5" thickBot="1" x14ac:dyDescent="0.25">
      <c r="A43" s="246" t="s">
        <v>357</v>
      </c>
      <c r="B43" s="247"/>
      <c r="C43" s="248"/>
      <c r="D43" s="248"/>
      <c r="E43" s="248"/>
      <c r="F43" s="248"/>
      <c r="G43" s="248"/>
      <c r="H43" s="248"/>
      <c r="I43" s="248"/>
      <c r="J43" s="248"/>
      <c r="K43" s="248"/>
      <c r="L43" s="248"/>
      <c r="M43" s="248"/>
    </row>
    <row r="44" spans="1:14" x14ac:dyDescent="0.2">
      <c r="A44" s="249" t="s">
        <v>372</v>
      </c>
      <c r="B44" s="250"/>
      <c r="C44" s="225"/>
      <c r="D44" s="225"/>
      <c r="E44" s="226"/>
      <c r="F44" s="225"/>
      <c r="G44" s="225"/>
      <c r="H44" s="225"/>
      <c r="I44" s="225"/>
      <c r="J44" s="225"/>
      <c r="K44" s="225"/>
      <c r="L44" s="251">
        <f t="shared" ref="L44:L49" si="10">+J44+K44</f>
        <v>0</v>
      </c>
      <c r="M44" s="228" t="str">
        <f t="shared" ref="M44:M50" si="11">IF((C44&lt;&gt;0),ROUND((L44/C44)*100,1),"")</f>
        <v/>
      </c>
    </row>
    <row r="45" spans="1:14" x14ac:dyDescent="0.2">
      <c r="A45" s="253" t="s">
        <v>359</v>
      </c>
      <c r="B45" s="235">
        <v>55906</v>
      </c>
      <c r="C45" s="234">
        <v>53056</v>
      </c>
      <c r="D45" s="234"/>
      <c r="E45" s="234"/>
      <c r="F45" s="235">
        <v>55906</v>
      </c>
      <c r="G45" s="234">
        <v>53056</v>
      </c>
      <c r="H45" s="234"/>
      <c r="I45" s="234"/>
      <c r="J45" s="234"/>
      <c r="K45" s="234">
        <v>53056</v>
      </c>
      <c r="L45" s="231">
        <f t="shared" si="10"/>
        <v>53056</v>
      </c>
      <c r="M45" s="232">
        <f t="shared" si="11"/>
        <v>100</v>
      </c>
    </row>
    <row r="46" spans="1:14" x14ac:dyDescent="0.2">
      <c r="A46" s="253" t="s">
        <v>360</v>
      </c>
      <c r="B46" s="235"/>
      <c r="C46" s="234">
        <v>1951</v>
      </c>
      <c r="D46" s="234"/>
      <c r="E46" s="234"/>
      <c r="F46" s="234"/>
      <c r="G46" s="234">
        <v>1951</v>
      </c>
      <c r="H46" s="234"/>
      <c r="I46" s="234"/>
      <c r="J46" s="234"/>
      <c r="K46" s="234">
        <v>1951</v>
      </c>
      <c r="L46" s="259">
        <f t="shared" si="10"/>
        <v>1951</v>
      </c>
      <c r="M46" s="232">
        <f t="shared" si="11"/>
        <v>100</v>
      </c>
    </row>
    <row r="47" spans="1:14" x14ac:dyDescent="0.2">
      <c r="A47" s="253" t="s">
        <v>361</v>
      </c>
      <c r="B47" s="235"/>
      <c r="C47" s="234"/>
      <c r="D47" s="234"/>
      <c r="E47" s="234"/>
      <c r="F47" s="234"/>
      <c r="G47" s="234"/>
      <c r="H47" s="234"/>
      <c r="I47" s="234"/>
      <c r="J47" s="234"/>
      <c r="K47" s="234"/>
      <c r="L47" s="259">
        <f t="shared" si="10"/>
        <v>0</v>
      </c>
      <c r="M47" s="232" t="str">
        <f t="shared" si="11"/>
        <v/>
      </c>
    </row>
    <row r="48" spans="1:14" x14ac:dyDescent="0.2">
      <c r="A48" s="260"/>
      <c r="B48" s="235"/>
      <c r="C48" s="234"/>
      <c r="D48" s="234"/>
      <c r="E48" s="234"/>
      <c r="F48" s="234"/>
      <c r="G48" s="234"/>
      <c r="H48" s="234"/>
      <c r="I48" s="234"/>
      <c r="J48" s="234"/>
      <c r="K48" s="234"/>
      <c r="L48" s="259">
        <f t="shared" si="10"/>
        <v>0</v>
      </c>
      <c r="M48" s="232" t="str">
        <f t="shared" si="11"/>
        <v/>
      </c>
    </row>
    <row r="49" spans="1:13" ht="13.5" thickBot="1" x14ac:dyDescent="0.25">
      <c r="A49" s="261"/>
      <c r="B49" s="237"/>
      <c r="C49" s="238"/>
      <c r="D49" s="238"/>
      <c r="E49" s="238"/>
      <c r="F49" s="238"/>
      <c r="G49" s="238"/>
      <c r="H49" s="238"/>
      <c r="I49" s="238"/>
      <c r="J49" s="238"/>
      <c r="K49" s="238"/>
      <c r="L49" s="259">
        <f t="shared" si="10"/>
        <v>0</v>
      </c>
      <c r="M49" s="239" t="str">
        <f t="shared" si="11"/>
        <v/>
      </c>
    </row>
    <row r="50" spans="1:13" ht="13.5" thickBot="1" x14ac:dyDescent="0.25">
      <c r="A50" s="262" t="s">
        <v>364</v>
      </c>
      <c r="B50" s="241">
        <f t="shared" ref="B50:L50" si="12">SUM(B44:B49)</f>
        <v>55906</v>
      </c>
      <c r="C50" s="241">
        <f t="shared" si="12"/>
        <v>55007</v>
      </c>
      <c r="D50" s="241">
        <f t="shared" si="12"/>
        <v>0</v>
      </c>
      <c r="E50" s="241">
        <f t="shared" si="12"/>
        <v>0</v>
      </c>
      <c r="F50" s="241">
        <f t="shared" si="12"/>
        <v>55906</v>
      </c>
      <c r="G50" s="241">
        <f t="shared" si="12"/>
        <v>55007</v>
      </c>
      <c r="H50" s="241">
        <f t="shared" si="12"/>
        <v>0</v>
      </c>
      <c r="I50" s="241">
        <f t="shared" si="12"/>
        <v>0</v>
      </c>
      <c r="J50" s="241">
        <f t="shared" si="12"/>
        <v>0</v>
      </c>
      <c r="K50" s="241">
        <f t="shared" si="12"/>
        <v>55007</v>
      </c>
      <c r="L50" s="241">
        <f t="shared" si="12"/>
        <v>55007</v>
      </c>
      <c r="M50" s="242">
        <f t="shared" si="11"/>
        <v>100</v>
      </c>
    </row>
    <row r="51" spans="1:13" x14ac:dyDescent="0.2">
      <c r="A51" s="263" t="s">
        <v>365</v>
      </c>
      <c r="B51" s="263"/>
      <c r="C51" s="263"/>
      <c r="D51" s="263"/>
      <c r="E51" s="263"/>
      <c r="F51" s="263"/>
      <c r="G51" s="263"/>
      <c r="H51" s="263"/>
      <c r="I51" s="263"/>
      <c r="J51" s="263"/>
      <c r="K51" s="263"/>
      <c r="L51" s="263"/>
      <c r="M51" s="263"/>
    </row>
    <row r="52" spans="1:13" x14ac:dyDescent="0.2">
      <c r="A52" s="264"/>
      <c r="B52" s="264"/>
      <c r="C52" s="264"/>
      <c r="D52" s="264"/>
      <c r="E52" s="264"/>
      <c r="F52" s="264"/>
      <c r="G52" s="264"/>
      <c r="H52" s="264"/>
      <c r="I52" s="264"/>
      <c r="J52" s="264"/>
      <c r="K52" s="264"/>
      <c r="L52" s="264"/>
      <c r="M52" s="264"/>
    </row>
    <row r="54" spans="1:13" ht="15.75" x14ac:dyDescent="0.2">
      <c r="A54" s="266"/>
      <c r="B54" s="266"/>
      <c r="C54" s="266"/>
      <c r="D54" s="267"/>
      <c r="E54" s="267"/>
      <c r="F54" s="267"/>
      <c r="G54" s="267"/>
      <c r="H54" s="267"/>
      <c r="I54" s="267"/>
      <c r="J54" s="267"/>
      <c r="K54" s="267"/>
      <c r="L54" s="267"/>
      <c r="M54" s="268"/>
    </row>
    <row r="55" spans="1:13" ht="15" x14ac:dyDescent="0.2">
      <c r="A55" s="269"/>
      <c r="B55" s="269"/>
      <c r="C55" s="269"/>
      <c r="D55" s="269"/>
      <c r="E55" s="269"/>
      <c r="F55" s="269"/>
      <c r="G55" s="269"/>
      <c r="H55" s="269"/>
      <c r="I55" s="269"/>
      <c r="J55" s="269"/>
      <c r="K55" s="269"/>
      <c r="L55" s="270"/>
      <c r="M55" s="270"/>
    </row>
    <row r="56" spans="1:13" x14ac:dyDescent="0.2">
      <c r="A56" s="271"/>
      <c r="B56" s="272"/>
      <c r="C56" s="272"/>
      <c r="D56" s="272"/>
      <c r="E56" s="272"/>
      <c r="F56" s="272"/>
      <c r="G56" s="272"/>
      <c r="H56" s="272"/>
      <c r="I56" s="272"/>
      <c r="J56" s="273"/>
      <c r="K56" s="273"/>
      <c r="L56" s="273"/>
      <c r="M56" s="273"/>
    </row>
    <row r="57" spans="1:13" x14ac:dyDescent="0.2">
      <c r="A57" s="271"/>
      <c r="B57" s="274"/>
      <c r="C57" s="275"/>
      <c r="D57" s="273"/>
      <c r="E57" s="273"/>
      <c r="F57" s="273"/>
      <c r="G57" s="273"/>
      <c r="H57" s="273"/>
      <c r="I57" s="273"/>
      <c r="J57" s="273"/>
      <c r="K57" s="273"/>
      <c r="L57" s="273"/>
      <c r="M57" s="273"/>
    </row>
    <row r="58" spans="1:13" x14ac:dyDescent="0.2">
      <c r="A58" s="271"/>
      <c r="B58" s="274"/>
      <c r="C58" s="275"/>
      <c r="D58" s="276"/>
      <c r="E58" s="276"/>
      <c r="F58" s="276"/>
      <c r="G58" s="276"/>
      <c r="H58" s="276"/>
      <c r="I58" s="276"/>
      <c r="J58" s="273"/>
      <c r="K58" s="273"/>
      <c r="L58" s="273"/>
      <c r="M58" s="273"/>
    </row>
    <row r="59" spans="1:13" x14ac:dyDescent="0.2">
      <c r="A59" s="271"/>
      <c r="B59" s="275"/>
      <c r="C59" s="275"/>
      <c r="D59" s="275"/>
      <c r="E59" s="275"/>
      <c r="F59" s="275"/>
      <c r="G59" s="275"/>
      <c r="H59" s="274"/>
      <c r="I59" s="274"/>
      <c r="J59" s="277"/>
      <c r="K59" s="276"/>
      <c r="L59" s="277"/>
      <c r="M59" s="276"/>
    </row>
    <row r="60" spans="1:13" x14ac:dyDescent="0.2">
      <c r="A60" s="277"/>
      <c r="B60" s="277"/>
      <c r="C60" s="277"/>
      <c r="D60" s="277"/>
      <c r="E60" s="276"/>
      <c r="F60" s="276"/>
      <c r="G60" s="276"/>
      <c r="H60" s="277"/>
      <c r="I60" s="277"/>
      <c r="J60" s="277"/>
      <c r="K60" s="277"/>
      <c r="L60" s="277"/>
      <c r="M60" s="276"/>
    </row>
    <row r="61" spans="1:13" x14ac:dyDescent="0.2">
      <c r="A61" s="278"/>
      <c r="B61" s="279"/>
      <c r="C61" s="280"/>
      <c r="D61" s="280"/>
      <c r="E61" s="280"/>
      <c r="F61" s="280"/>
      <c r="G61" s="280"/>
      <c r="H61" s="280"/>
      <c r="I61" s="280"/>
      <c r="J61" s="280"/>
      <c r="K61" s="280"/>
      <c r="L61" s="281"/>
      <c r="M61" s="282"/>
    </row>
    <row r="62" spans="1:13" x14ac:dyDescent="0.2">
      <c r="A62" s="283"/>
      <c r="B62" s="284"/>
      <c r="C62" s="285"/>
      <c r="D62" s="285"/>
      <c r="E62" s="285"/>
      <c r="F62" s="285"/>
      <c r="G62" s="285"/>
      <c r="H62" s="285"/>
      <c r="I62" s="285"/>
      <c r="J62" s="285"/>
      <c r="K62" s="285"/>
      <c r="L62" s="281"/>
      <c r="M62" s="282"/>
    </row>
    <row r="63" spans="1:13" x14ac:dyDescent="0.2">
      <c r="A63" s="278"/>
      <c r="B63" s="279"/>
      <c r="C63" s="280"/>
      <c r="D63" s="280"/>
      <c r="E63" s="280"/>
      <c r="F63" s="280"/>
      <c r="G63" s="280"/>
      <c r="H63" s="280"/>
      <c r="I63" s="280"/>
      <c r="J63" s="280"/>
      <c r="K63" s="280"/>
      <c r="L63" s="281"/>
      <c r="M63" s="282"/>
    </row>
    <row r="64" spans="1:13" x14ac:dyDescent="0.2">
      <c r="A64" s="278"/>
      <c r="B64" s="279"/>
      <c r="C64" s="280"/>
      <c r="D64" s="280"/>
      <c r="E64" s="280"/>
      <c r="F64" s="280"/>
      <c r="G64" s="280"/>
      <c r="H64" s="280"/>
      <c r="I64" s="280"/>
      <c r="J64" s="280"/>
      <c r="K64" s="280"/>
      <c r="L64" s="281"/>
      <c r="M64" s="282"/>
    </row>
    <row r="65" spans="1:13" x14ac:dyDescent="0.2">
      <c r="A65" s="278"/>
      <c r="B65" s="279"/>
      <c r="C65" s="280"/>
      <c r="D65" s="280"/>
      <c r="E65" s="280"/>
      <c r="F65" s="280"/>
      <c r="G65" s="280"/>
      <c r="H65" s="280"/>
      <c r="I65" s="280"/>
      <c r="J65" s="280"/>
      <c r="K65" s="280"/>
      <c r="L65" s="281"/>
      <c r="M65" s="282"/>
    </row>
    <row r="66" spans="1:13" x14ac:dyDescent="0.2">
      <c r="A66" s="278"/>
      <c r="B66" s="279"/>
      <c r="C66" s="280"/>
      <c r="D66" s="280"/>
      <c r="E66" s="280"/>
      <c r="F66" s="280"/>
      <c r="G66" s="280"/>
      <c r="H66" s="280"/>
      <c r="I66" s="280"/>
      <c r="J66" s="280"/>
      <c r="K66" s="280"/>
      <c r="L66" s="281"/>
      <c r="M66" s="282"/>
    </row>
    <row r="67" spans="1:13" x14ac:dyDescent="0.2">
      <c r="A67" s="286"/>
      <c r="B67" s="279"/>
      <c r="C67" s="280"/>
      <c r="D67" s="280"/>
      <c r="E67" s="280"/>
      <c r="F67" s="280"/>
      <c r="G67" s="280"/>
      <c r="H67" s="280"/>
      <c r="I67" s="280"/>
      <c r="J67" s="280"/>
      <c r="K67" s="280"/>
      <c r="L67" s="281"/>
      <c r="M67" s="282"/>
    </row>
    <row r="68" spans="1:13" x14ac:dyDescent="0.2">
      <c r="A68" s="287"/>
      <c r="B68" s="288"/>
      <c r="C68" s="288"/>
      <c r="D68" s="288"/>
      <c r="E68" s="288"/>
      <c r="F68" s="288"/>
      <c r="G68" s="288"/>
      <c r="H68" s="288"/>
      <c r="I68" s="288"/>
      <c r="J68" s="288"/>
      <c r="K68" s="288"/>
      <c r="L68" s="288"/>
      <c r="M68" s="289"/>
    </row>
    <row r="69" spans="1:13" x14ac:dyDescent="0.2">
      <c r="A69" s="290"/>
      <c r="B69" s="291"/>
      <c r="C69" s="292"/>
      <c r="D69" s="292"/>
      <c r="E69" s="292"/>
      <c r="F69" s="292"/>
      <c r="G69" s="292"/>
      <c r="H69" s="292"/>
      <c r="I69" s="292"/>
      <c r="J69" s="292"/>
      <c r="K69" s="292"/>
      <c r="L69" s="292"/>
      <c r="M69" s="292"/>
    </row>
    <row r="70" spans="1:13" x14ac:dyDescent="0.2">
      <c r="A70" s="290"/>
      <c r="B70" s="291"/>
      <c r="C70" s="292"/>
      <c r="D70" s="292"/>
      <c r="E70" s="292"/>
      <c r="F70" s="292"/>
      <c r="G70" s="292"/>
      <c r="H70" s="292"/>
      <c r="I70" s="292"/>
      <c r="J70" s="292"/>
      <c r="K70" s="292"/>
      <c r="L70" s="292"/>
      <c r="M70" s="292"/>
    </row>
    <row r="71" spans="1:13" x14ac:dyDescent="0.2">
      <c r="A71" s="278"/>
      <c r="B71" s="279"/>
      <c r="C71" s="280"/>
      <c r="D71" s="280"/>
      <c r="E71" s="280"/>
      <c r="F71" s="280"/>
      <c r="G71" s="280"/>
      <c r="H71" s="280"/>
      <c r="I71" s="280"/>
      <c r="J71" s="280"/>
      <c r="K71" s="280"/>
      <c r="L71" s="293"/>
      <c r="M71" s="282"/>
    </row>
    <row r="72" spans="1:13" x14ac:dyDescent="0.2">
      <c r="A72" s="278"/>
      <c r="B72" s="279"/>
      <c r="C72" s="280"/>
      <c r="D72" s="280"/>
      <c r="E72" s="280"/>
      <c r="F72" s="280"/>
      <c r="G72" s="280"/>
      <c r="H72" s="280"/>
      <c r="I72" s="280"/>
      <c r="J72" s="280"/>
      <c r="K72" s="280"/>
      <c r="L72" s="294"/>
      <c r="M72" s="282"/>
    </row>
    <row r="73" spans="1:13" x14ac:dyDescent="0.2">
      <c r="A73" s="278"/>
      <c r="B73" s="279"/>
      <c r="C73" s="280"/>
      <c r="D73" s="280"/>
      <c r="E73" s="280"/>
      <c r="F73" s="280"/>
      <c r="G73" s="280"/>
      <c r="H73" s="280"/>
      <c r="I73" s="280"/>
      <c r="J73" s="280"/>
      <c r="K73" s="280"/>
      <c r="L73" s="294"/>
      <c r="M73" s="282"/>
    </row>
    <row r="74" spans="1:13" x14ac:dyDescent="0.2">
      <c r="A74" s="278"/>
      <c r="B74" s="279"/>
      <c r="C74" s="280"/>
      <c r="D74" s="280"/>
      <c r="E74" s="280"/>
      <c r="F74" s="280"/>
      <c r="G74" s="280"/>
      <c r="H74" s="280"/>
      <c r="I74" s="280"/>
      <c r="J74" s="280"/>
      <c r="K74" s="280"/>
      <c r="L74" s="294"/>
      <c r="M74" s="282"/>
    </row>
    <row r="75" spans="1:13" x14ac:dyDescent="0.2">
      <c r="A75" s="286"/>
      <c r="B75" s="279"/>
      <c r="C75" s="280"/>
      <c r="D75" s="280"/>
      <c r="E75" s="280"/>
      <c r="F75" s="280"/>
      <c r="G75" s="280"/>
      <c r="H75" s="280"/>
      <c r="I75" s="280"/>
      <c r="J75" s="280"/>
      <c r="K75" s="280"/>
      <c r="L75" s="294"/>
      <c r="M75" s="282"/>
    </row>
    <row r="76" spans="1:13" x14ac:dyDescent="0.2">
      <c r="A76" s="286"/>
      <c r="B76" s="279"/>
      <c r="C76" s="280"/>
      <c r="D76" s="280"/>
      <c r="E76" s="280"/>
      <c r="F76" s="280"/>
      <c r="G76" s="280"/>
      <c r="H76" s="280"/>
      <c r="I76" s="280"/>
      <c r="J76" s="280"/>
      <c r="K76" s="280"/>
      <c r="L76" s="294"/>
      <c r="M76" s="282"/>
    </row>
    <row r="77" spans="1:13" x14ac:dyDescent="0.2">
      <c r="A77" s="295"/>
      <c r="B77" s="288"/>
      <c r="C77" s="288"/>
      <c r="D77" s="288"/>
      <c r="E77" s="288"/>
      <c r="F77" s="288"/>
      <c r="G77" s="288"/>
      <c r="H77" s="288"/>
      <c r="I77" s="288"/>
      <c r="J77" s="288"/>
      <c r="K77" s="288"/>
      <c r="L77" s="288"/>
      <c r="M77" s="289"/>
    </row>
    <row r="78" spans="1:13" x14ac:dyDescent="0.2">
      <c r="A78" s="296"/>
      <c r="B78" s="296"/>
      <c r="C78" s="296"/>
      <c r="D78" s="296"/>
      <c r="E78" s="296"/>
      <c r="F78" s="296"/>
      <c r="G78" s="296"/>
      <c r="H78" s="296"/>
      <c r="I78" s="296"/>
      <c r="J78" s="296"/>
      <c r="K78" s="296"/>
      <c r="L78" s="296"/>
      <c r="M78" s="296"/>
    </row>
    <row r="79" spans="1:13" x14ac:dyDescent="0.2">
      <c r="A79" s="264"/>
      <c r="B79" s="264"/>
      <c r="C79" s="264"/>
      <c r="D79" s="264"/>
      <c r="E79" s="264"/>
      <c r="F79" s="264"/>
      <c r="G79" s="264"/>
      <c r="H79" s="264"/>
      <c r="I79" s="264"/>
      <c r="J79" s="264"/>
      <c r="K79" s="264"/>
      <c r="L79" s="264"/>
      <c r="M79" s="264"/>
    </row>
  </sheetData>
  <mergeCells count="42">
    <mergeCell ref="B59:C59"/>
    <mergeCell ref="D59:E59"/>
    <mergeCell ref="F59:G59"/>
    <mergeCell ref="H59:I59"/>
    <mergeCell ref="A78:M78"/>
    <mergeCell ref="H32:I32"/>
    <mergeCell ref="A51:M51"/>
    <mergeCell ref="A54:C54"/>
    <mergeCell ref="L55:M55"/>
    <mergeCell ref="A56:A59"/>
    <mergeCell ref="B56:I56"/>
    <mergeCell ref="J56:M58"/>
    <mergeCell ref="B57:B58"/>
    <mergeCell ref="C57:C58"/>
    <mergeCell ref="D57:I57"/>
    <mergeCell ref="L28:M28"/>
    <mergeCell ref="A29:A32"/>
    <mergeCell ref="B29:I29"/>
    <mergeCell ref="J29:M31"/>
    <mergeCell ref="B30:B31"/>
    <mergeCell ref="C30:C31"/>
    <mergeCell ref="D30:I30"/>
    <mergeCell ref="B32:C32"/>
    <mergeCell ref="D32:E32"/>
    <mergeCell ref="F32:G32"/>
    <mergeCell ref="B6:C6"/>
    <mergeCell ref="D6:E6"/>
    <mergeCell ref="F6:G6"/>
    <mergeCell ref="H6:I6"/>
    <mergeCell ref="A25:M25"/>
    <mergeCell ref="A27:C27"/>
    <mergeCell ref="D27:M27"/>
    <mergeCell ref="A1:C1"/>
    <mergeCell ref="D1:M1"/>
    <mergeCell ref="N1:N33"/>
    <mergeCell ref="L2:M2"/>
    <mergeCell ref="A3:A6"/>
    <mergeCell ref="B3:I3"/>
    <mergeCell ref="J3:M5"/>
    <mergeCell ref="B4:B5"/>
    <mergeCell ref="C4:C5"/>
    <mergeCell ref="D4:I4"/>
  </mergeCells>
  <conditionalFormatting sqref="F7:F14 C14:E14 C24:F24 F17:F23 F32:F39 C39:E39 F42:F49 C49:E49 E56:F56">
    <cfRule type="cellIs" dxfId="1" priority="1" stopIfTrue="1" operator="equal">
      <formula>0</formula>
    </cfRule>
  </conditionalFormatting>
  <printOptions horizontalCentered="1"/>
  <pageMargins left="0.78740157480314965" right="0.78740157480314965" top="1.3779527559055118" bottom="0.78740157480314965" header="0.78740157480314965" footer="0.78740157480314965"/>
  <pageSetup paperSize="9" scale="58" orientation="portrait" r:id="rId1"/>
  <headerFooter alignWithMargins="0">
    <oddHeader>&amp;C&amp;"Times New Roman CE,Félkövér"&amp;12
&amp;8Európai uniós támogatással megvalósuló projektek 
bevételei, kiadásai, hozzájárulások&amp;R&amp;8  
6. melléklet a 9/2015. (V. 19.)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49"/>
  <sheetViews>
    <sheetView view="pageLayout" zoomScaleNormal="100" zoomScaleSheetLayoutView="100" workbookViewId="0">
      <selection activeCell="F3" sqref="F3"/>
    </sheetView>
  </sheetViews>
  <sheetFormatPr defaultRowHeight="12.75" x14ac:dyDescent="0.2"/>
  <cols>
    <col min="1" max="1" width="14.83203125" style="365" customWidth="1"/>
    <col min="2" max="2" width="65.33203125" style="321" customWidth="1"/>
    <col min="3" max="5" width="17" style="366" customWidth="1"/>
    <col min="6" max="16384" width="9.33203125" style="321"/>
  </cols>
  <sheetData>
    <row r="1" spans="1:5" s="302" customFormat="1" ht="16.5" customHeight="1" thickBot="1" x14ac:dyDescent="0.25">
      <c r="A1" s="297"/>
      <c r="B1" s="298"/>
      <c r="C1" s="299"/>
      <c r="D1" s="300"/>
      <c r="E1" s="301" t="s">
        <v>1</v>
      </c>
    </row>
    <row r="2" spans="1:5" s="308" customFormat="1" ht="15.75" customHeight="1" x14ac:dyDescent="0.2">
      <c r="A2" s="303" t="s">
        <v>223</v>
      </c>
      <c r="B2" s="304" t="s">
        <v>373</v>
      </c>
      <c r="C2" s="305"/>
      <c r="D2" s="306"/>
      <c r="E2" s="307"/>
    </row>
    <row r="3" spans="1:5" s="308" customFormat="1" ht="24.75" thickBot="1" x14ac:dyDescent="0.25">
      <c r="A3" s="309" t="s">
        <v>374</v>
      </c>
      <c r="B3" s="310" t="s">
        <v>375</v>
      </c>
      <c r="C3" s="311"/>
      <c r="D3" s="312"/>
      <c r="E3" s="313"/>
    </row>
    <row r="4" spans="1:5" s="316" customFormat="1" ht="15.95" customHeight="1" thickBot="1" x14ac:dyDescent="0.3">
      <c r="A4" s="314"/>
      <c r="B4" s="314"/>
      <c r="C4" s="315"/>
      <c r="D4" s="315"/>
      <c r="E4" s="315"/>
    </row>
    <row r="5" spans="1:5" ht="24.75" thickBot="1" x14ac:dyDescent="0.25">
      <c r="A5" s="317" t="s">
        <v>376</v>
      </c>
      <c r="B5" s="318" t="s">
        <v>377</v>
      </c>
      <c r="C5" s="319" t="s">
        <v>4</v>
      </c>
      <c r="D5" s="319" t="s">
        <v>5</v>
      </c>
      <c r="E5" s="320" t="s">
        <v>6</v>
      </c>
    </row>
    <row r="6" spans="1:5" s="326" customFormat="1" ht="12.95" customHeight="1" thickBot="1" x14ac:dyDescent="0.25">
      <c r="A6" s="322" t="s">
        <v>7</v>
      </c>
      <c r="B6" s="323" t="s">
        <v>8</v>
      </c>
      <c r="C6" s="323" t="s">
        <v>9</v>
      </c>
      <c r="D6" s="324" t="s">
        <v>10</v>
      </c>
      <c r="E6" s="325" t="s">
        <v>11</v>
      </c>
    </row>
    <row r="7" spans="1:5" s="326" customFormat="1" ht="15.95" customHeight="1" thickBot="1" x14ac:dyDescent="0.25">
      <c r="A7" s="327" t="s">
        <v>221</v>
      </c>
      <c r="B7" s="328"/>
      <c r="C7" s="328"/>
      <c r="D7" s="328"/>
      <c r="E7" s="329"/>
    </row>
    <row r="8" spans="1:5" s="326" customFormat="1" ht="12" customHeight="1" thickBot="1" x14ac:dyDescent="0.25">
      <c r="A8" s="14" t="s">
        <v>12</v>
      </c>
      <c r="B8" s="19" t="s">
        <v>13</v>
      </c>
      <c r="C8" s="20">
        <f>SUM(C9:C14)</f>
        <v>65680</v>
      </c>
      <c r="D8" s="20">
        <f>SUM(D9:D14)</f>
        <v>63579</v>
      </c>
      <c r="E8" s="21">
        <f>SUM(E9:E14)</f>
        <v>63579</v>
      </c>
    </row>
    <row r="9" spans="1:5" s="331" customFormat="1" ht="12" customHeight="1" x14ac:dyDescent="0.2">
      <c r="A9" s="330" t="s">
        <v>14</v>
      </c>
      <c r="B9" s="24" t="s">
        <v>15</v>
      </c>
      <c r="C9" s="25">
        <v>11621</v>
      </c>
      <c r="D9" s="25">
        <v>14659</v>
      </c>
      <c r="E9" s="26">
        <v>14659</v>
      </c>
    </row>
    <row r="10" spans="1:5" s="333" customFormat="1" ht="12" customHeight="1" x14ac:dyDescent="0.2">
      <c r="A10" s="332" t="s">
        <v>16</v>
      </c>
      <c r="B10" s="28" t="s">
        <v>17</v>
      </c>
      <c r="C10" s="29">
        <v>15968</v>
      </c>
      <c r="D10" s="29">
        <v>15307</v>
      </c>
      <c r="E10" s="30">
        <v>15307</v>
      </c>
    </row>
    <row r="11" spans="1:5" s="333" customFormat="1" ht="12" customHeight="1" x14ac:dyDescent="0.2">
      <c r="A11" s="332" t="s">
        <v>18</v>
      </c>
      <c r="B11" s="28" t="s">
        <v>19</v>
      </c>
      <c r="C11" s="29">
        <v>26067</v>
      </c>
      <c r="D11" s="29">
        <v>21399</v>
      </c>
      <c r="E11" s="30">
        <v>21399</v>
      </c>
    </row>
    <row r="12" spans="1:5" s="333" customFormat="1" ht="12" customHeight="1" x14ac:dyDescent="0.2">
      <c r="A12" s="332" t="s">
        <v>20</v>
      </c>
      <c r="B12" s="28" t="s">
        <v>21</v>
      </c>
      <c r="C12" s="29">
        <v>856</v>
      </c>
      <c r="D12" s="29">
        <v>856</v>
      </c>
      <c r="E12" s="30">
        <v>856</v>
      </c>
    </row>
    <row r="13" spans="1:5" s="333" customFormat="1" ht="12" customHeight="1" x14ac:dyDescent="0.2">
      <c r="A13" s="332" t="s">
        <v>22</v>
      </c>
      <c r="B13" s="28" t="s">
        <v>23</v>
      </c>
      <c r="C13" s="29">
        <v>0</v>
      </c>
      <c r="D13" s="29">
        <v>6062</v>
      </c>
      <c r="E13" s="30">
        <v>6062</v>
      </c>
    </row>
    <row r="14" spans="1:5" s="331" customFormat="1" ht="12" customHeight="1" thickBot="1" x14ac:dyDescent="0.25">
      <c r="A14" s="334" t="s">
        <v>24</v>
      </c>
      <c r="B14" s="36" t="s">
        <v>25</v>
      </c>
      <c r="C14" s="33">
        <v>11168</v>
      </c>
      <c r="D14" s="33">
        <v>5296</v>
      </c>
      <c r="E14" s="34">
        <v>5296</v>
      </c>
    </row>
    <row r="15" spans="1:5" s="331" customFormat="1" ht="12" customHeight="1" thickBot="1" x14ac:dyDescent="0.25">
      <c r="A15" s="14" t="s">
        <v>26</v>
      </c>
      <c r="B15" s="35" t="s">
        <v>27</v>
      </c>
      <c r="C15" s="20">
        <f>SUM(C16:C20)</f>
        <v>0</v>
      </c>
      <c r="D15" s="20">
        <f>SUM(D16:D20)</f>
        <v>55575</v>
      </c>
      <c r="E15" s="21">
        <f>SUM(E16:E20)</f>
        <v>48771</v>
      </c>
    </row>
    <row r="16" spans="1:5" s="331" customFormat="1" ht="12" customHeight="1" x14ac:dyDescent="0.2">
      <c r="A16" s="330" t="s">
        <v>28</v>
      </c>
      <c r="B16" s="24" t="s">
        <v>29</v>
      </c>
      <c r="C16" s="25"/>
      <c r="D16" s="25"/>
      <c r="E16" s="26"/>
    </row>
    <row r="17" spans="1:5" s="331" customFormat="1" ht="12" customHeight="1" x14ac:dyDescent="0.2">
      <c r="A17" s="332" t="s">
        <v>30</v>
      </c>
      <c r="B17" s="28" t="s">
        <v>31</v>
      </c>
      <c r="C17" s="29"/>
      <c r="D17" s="29"/>
      <c r="E17" s="30"/>
    </row>
    <row r="18" spans="1:5" s="331" customFormat="1" ht="12" customHeight="1" x14ac:dyDescent="0.2">
      <c r="A18" s="332" t="s">
        <v>32</v>
      </c>
      <c r="B18" s="28" t="s">
        <v>33</v>
      </c>
      <c r="C18" s="29"/>
      <c r="D18" s="29">
        <v>0</v>
      </c>
      <c r="E18" s="30"/>
    </row>
    <row r="19" spans="1:5" s="331" customFormat="1" ht="12" customHeight="1" x14ac:dyDescent="0.2">
      <c r="A19" s="332" t="s">
        <v>34</v>
      </c>
      <c r="B19" s="28" t="s">
        <v>35</v>
      </c>
      <c r="C19" s="29"/>
      <c r="D19" s="29"/>
      <c r="E19" s="30"/>
    </row>
    <row r="20" spans="1:5" s="331" customFormat="1" ht="12" customHeight="1" x14ac:dyDescent="0.2">
      <c r="A20" s="332" t="s">
        <v>36</v>
      </c>
      <c r="B20" s="28" t="s">
        <v>37</v>
      </c>
      <c r="C20" s="29">
        <v>0</v>
      </c>
      <c r="D20" s="29">
        <v>55575</v>
      </c>
      <c r="E20" s="30">
        <v>48771</v>
      </c>
    </row>
    <row r="21" spans="1:5" s="333" customFormat="1" ht="12" customHeight="1" thickBot="1" x14ac:dyDescent="0.25">
      <c r="A21" s="334" t="s">
        <v>39</v>
      </c>
      <c r="B21" s="36" t="s">
        <v>40</v>
      </c>
      <c r="C21" s="33"/>
      <c r="D21" s="33">
        <v>54925</v>
      </c>
      <c r="E21" s="34">
        <v>48121</v>
      </c>
    </row>
    <row r="22" spans="1:5" s="333" customFormat="1" ht="12" customHeight="1" thickBot="1" x14ac:dyDescent="0.25">
      <c r="A22" s="14" t="s">
        <v>41</v>
      </c>
      <c r="B22" s="19" t="s">
        <v>42</v>
      </c>
      <c r="C22" s="20">
        <f>SUM(C23:C27)</f>
        <v>238254</v>
      </c>
      <c r="D22" s="20">
        <f>SUM(D23:D27)</f>
        <v>274963</v>
      </c>
      <c r="E22" s="21">
        <f>SUM(E23:E27)</f>
        <v>241963</v>
      </c>
    </row>
    <row r="23" spans="1:5" s="333" customFormat="1" ht="12" customHeight="1" x14ac:dyDescent="0.2">
      <c r="A23" s="330" t="s">
        <v>43</v>
      </c>
      <c r="B23" s="24" t="s">
        <v>44</v>
      </c>
      <c r="C23" s="25"/>
      <c r="D23" s="25"/>
      <c r="E23" s="26"/>
    </row>
    <row r="24" spans="1:5" s="331" customFormat="1" ht="12" customHeight="1" x14ac:dyDescent="0.2">
      <c r="A24" s="332" t="s">
        <v>45</v>
      </c>
      <c r="B24" s="28" t="s">
        <v>46</v>
      </c>
      <c r="C24" s="29"/>
      <c r="D24" s="29"/>
      <c r="E24" s="30"/>
    </row>
    <row r="25" spans="1:5" s="333" customFormat="1" ht="12" customHeight="1" x14ac:dyDescent="0.2">
      <c r="A25" s="332" t="s">
        <v>47</v>
      </c>
      <c r="B25" s="28" t="s">
        <v>48</v>
      </c>
      <c r="C25" s="29"/>
      <c r="D25" s="29"/>
      <c r="E25" s="30"/>
    </row>
    <row r="26" spans="1:5" s="333" customFormat="1" ht="12" customHeight="1" x14ac:dyDescent="0.2">
      <c r="A26" s="332" t="s">
        <v>49</v>
      </c>
      <c r="B26" s="28" t="s">
        <v>50</v>
      </c>
      <c r="C26" s="29"/>
      <c r="D26" s="29"/>
      <c r="E26" s="30"/>
    </row>
    <row r="27" spans="1:5" s="333" customFormat="1" ht="12" customHeight="1" x14ac:dyDescent="0.2">
      <c r="A27" s="332" t="s">
        <v>51</v>
      </c>
      <c r="B27" s="28" t="s">
        <v>52</v>
      </c>
      <c r="C27" s="29">
        <v>238254</v>
      </c>
      <c r="D27" s="29">
        <v>274963</v>
      </c>
      <c r="E27" s="30">
        <v>241963</v>
      </c>
    </row>
    <row r="28" spans="1:5" s="333" customFormat="1" ht="12" customHeight="1" thickBot="1" x14ac:dyDescent="0.25">
      <c r="A28" s="334" t="s">
        <v>53</v>
      </c>
      <c r="B28" s="32" t="s">
        <v>54</v>
      </c>
      <c r="C28" s="33">
        <v>232222</v>
      </c>
      <c r="D28" s="33">
        <v>274963</v>
      </c>
      <c r="E28" s="34">
        <v>241963</v>
      </c>
    </row>
    <row r="29" spans="1:5" s="333" customFormat="1" ht="12" customHeight="1" thickBot="1" x14ac:dyDescent="0.25">
      <c r="A29" s="14" t="s">
        <v>55</v>
      </c>
      <c r="B29" s="19" t="s">
        <v>56</v>
      </c>
      <c r="C29" s="37">
        <f>+C30+C33+C34+C35</f>
        <v>6155</v>
      </c>
      <c r="D29" s="37">
        <f>+D30+D33+D34+D35</f>
        <v>14075</v>
      </c>
      <c r="E29" s="38">
        <f>+E30+E33+E34+E35</f>
        <v>8715</v>
      </c>
    </row>
    <row r="30" spans="1:5" s="333" customFormat="1" ht="12" customHeight="1" x14ac:dyDescent="0.2">
      <c r="A30" s="330" t="s">
        <v>57</v>
      </c>
      <c r="B30" s="24" t="s">
        <v>58</v>
      </c>
      <c r="C30" s="39">
        <f>+C31+C32</f>
        <v>4800</v>
      </c>
      <c r="D30" s="39">
        <f>+D31+D32</f>
        <v>11130</v>
      </c>
      <c r="E30" s="40">
        <f>+E31+E32</f>
        <v>7131</v>
      </c>
    </row>
    <row r="31" spans="1:5" s="333" customFormat="1" ht="12" customHeight="1" x14ac:dyDescent="0.2">
      <c r="A31" s="332" t="s">
        <v>59</v>
      </c>
      <c r="B31" s="28" t="s">
        <v>60</v>
      </c>
      <c r="C31" s="29">
        <v>2000</v>
      </c>
      <c r="D31" s="29">
        <v>2590</v>
      </c>
      <c r="E31" s="30">
        <v>1903</v>
      </c>
    </row>
    <row r="32" spans="1:5" s="333" customFormat="1" ht="12" customHeight="1" x14ac:dyDescent="0.2">
      <c r="A32" s="332" t="s">
        <v>61</v>
      </c>
      <c r="B32" s="28" t="s">
        <v>62</v>
      </c>
      <c r="C32" s="29">
        <v>2800</v>
      </c>
      <c r="D32" s="29">
        <v>8540</v>
      </c>
      <c r="E32" s="30">
        <v>5228</v>
      </c>
    </row>
    <row r="33" spans="1:5" s="333" customFormat="1" ht="12" customHeight="1" x14ac:dyDescent="0.2">
      <c r="A33" s="332" t="s">
        <v>63</v>
      </c>
      <c r="B33" s="28" t="s">
        <v>64</v>
      </c>
      <c r="C33" s="29">
        <v>960</v>
      </c>
      <c r="D33" s="29">
        <v>1490</v>
      </c>
      <c r="E33" s="30">
        <v>961</v>
      </c>
    </row>
    <row r="34" spans="1:5" s="333" customFormat="1" ht="12" customHeight="1" x14ac:dyDescent="0.2">
      <c r="A34" s="332" t="s">
        <v>65</v>
      </c>
      <c r="B34" s="28" t="s">
        <v>66</v>
      </c>
      <c r="C34" s="29">
        <v>210</v>
      </c>
      <c r="D34" s="29">
        <v>990</v>
      </c>
      <c r="E34" s="30">
        <v>497</v>
      </c>
    </row>
    <row r="35" spans="1:5" s="333" customFormat="1" ht="12" customHeight="1" thickBot="1" x14ac:dyDescent="0.25">
      <c r="A35" s="334" t="s">
        <v>67</v>
      </c>
      <c r="B35" s="32" t="s">
        <v>68</v>
      </c>
      <c r="C35" s="33">
        <v>185</v>
      </c>
      <c r="D35" s="33">
        <v>465</v>
      </c>
      <c r="E35" s="34">
        <v>126</v>
      </c>
    </row>
    <row r="36" spans="1:5" s="333" customFormat="1" ht="12" customHeight="1" thickBot="1" x14ac:dyDescent="0.25">
      <c r="A36" s="14" t="s">
        <v>69</v>
      </c>
      <c r="B36" s="19" t="s">
        <v>70</v>
      </c>
      <c r="C36" s="20">
        <f>SUM(C37:C46)</f>
        <v>1093</v>
      </c>
      <c r="D36" s="20">
        <f>SUM(D37:D46)</f>
        <v>10586</v>
      </c>
      <c r="E36" s="21">
        <f>E37+E38+E39+E40+E41+E42+E43+E44+E45+E46</f>
        <v>7681</v>
      </c>
    </row>
    <row r="37" spans="1:5" s="333" customFormat="1" ht="12" customHeight="1" x14ac:dyDescent="0.2">
      <c r="A37" s="330" t="s">
        <v>71</v>
      </c>
      <c r="B37" s="24" t="s">
        <v>72</v>
      </c>
      <c r="C37" s="25"/>
      <c r="D37" s="25">
        <v>431</v>
      </c>
      <c r="E37" s="26">
        <v>430</v>
      </c>
    </row>
    <row r="38" spans="1:5" s="333" customFormat="1" ht="12" customHeight="1" x14ac:dyDescent="0.2">
      <c r="A38" s="332" t="s">
        <v>73</v>
      </c>
      <c r="B38" s="28" t="s">
        <v>74</v>
      </c>
      <c r="C38" s="29">
        <v>993</v>
      </c>
      <c r="D38" s="29">
        <v>4010</v>
      </c>
      <c r="E38" s="30">
        <v>1794</v>
      </c>
    </row>
    <row r="39" spans="1:5" s="333" customFormat="1" ht="12" customHeight="1" x14ac:dyDescent="0.2">
      <c r="A39" s="332" t="s">
        <v>75</v>
      </c>
      <c r="B39" s="28" t="s">
        <v>76</v>
      </c>
      <c r="C39" s="29">
        <v>0</v>
      </c>
      <c r="D39" s="29">
        <v>2500</v>
      </c>
      <c r="E39" s="30">
        <v>1983</v>
      </c>
    </row>
    <row r="40" spans="1:5" s="333" customFormat="1" ht="12" customHeight="1" x14ac:dyDescent="0.2">
      <c r="A40" s="332" t="s">
        <v>78</v>
      </c>
      <c r="B40" s="28" t="s">
        <v>79</v>
      </c>
      <c r="C40" s="29">
        <v>0</v>
      </c>
      <c r="D40" s="29">
        <v>43</v>
      </c>
      <c r="E40" s="30">
        <v>43</v>
      </c>
    </row>
    <row r="41" spans="1:5" s="333" customFormat="1" ht="12" customHeight="1" x14ac:dyDescent="0.2">
      <c r="A41" s="332" t="s">
        <v>80</v>
      </c>
      <c r="B41" s="28" t="s">
        <v>81</v>
      </c>
      <c r="C41" s="29">
        <v>0</v>
      </c>
      <c r="D41" s="29">
        <v>2246</v>
      </c>
      <c r="E41" s="30">
        <v>2246</v>
      </c>
    </row>
    <row r="42" spans="1:5" s="333" customFormat="1" ht="12" customHeight="1" x14ac:dyDescent="0.2">
      <c r="A42" s="332" t="s">
        <v>82</v>
      </c>
      <c r="B42" s="28" t="s">
        <v>83</v>
      </c>
      <c r="C42" s="29">
        <v>0</v>
      </c>
      <c r="D42" s="29">
        <v>1167</v>
      </c>
      <c r="E42" s="30">
        <v>1031</v>
      </c>
    </row>
    <row r="43" spans="1:5" s="333" customFormat="1" ht="12" customHeight="1" x14ac:dyDescent="0.2">
      <c r="A43" s="332" t="s">
        <v>84</v>
      </c>
      <c r="B43" s="28" t="s">
        <v>85</v>
      </c>
      <c r="C43" s="29">
        <v>0</v>
      </c>
      <c r="D43" s="29">
        <v>0</v>
      </c>
      <c r="E43" s="30">
        <v>0</v>
      </c>
    </row>
    <row r="44" spans="1:5" s="333" customFormat="1" ht="12" customHeight="1" x14ac:dyDescent="0.2">
      <c r="A44" s="332" t="s">
        <v>86</v>
      </c>
      <c r="B44" s="28" t="s">
        <v>87</v>
      </c>
      <c r="C44" s="29">
        <v>100</v>
      </c>
      <c r="D44" s="29">
        <v>70</v>
      </c>
      <c r="E44" s="30">
        <v>70</v>
      </c>
    </row>
    <row r="45" spans="1:5" s="333" customFormat="1" ht="12" customHeight="1" x14ac:dyDescent="0.2">
      <c r="A45" s="332" t="s">
        <v>88</v>
      </c>
      <c r="B45" s="28" t="s">
        <v>89</v>
      </c>
      <c r="C45" s="41"/>
      <c r="D45" s="41">
        <v>0</v>
      </c>
      <c r="E45" s="42"/>
    </row>
    <row r="46" spans="1:5" s="331" customFormat="1" ht="12" customHeight="1" thickBot="1" x14ac:dyDescent="0.25">
      <c r="A46" s="334" t="s">
        <v>90</v>
      </c>
      <c r="B46" s="32" t="s">
        <v>91</v>
      </c>
      <c r="C46" s="43">
        <v>0</v>
      </c>
      <c r="D46" s="43">
        <v>119</v>
      </c>
      <c r="E46" s="44">
        <v>84</v>
      </c>
    </row>
    <row r="47" spans="1:5" s="333" customFormat="1" ht="12" customHeight="1" thickBot="1" x14ac:dyDescent="0.25">
      <c r="A47" s="14" t="s">
        <v>92</v>
      </c>
      <c r="B47" s="19" t="s">
        <v>93</v>
      </c>
      <c r="C47" s="20">
        <f>SUM(C48:C52)</f>
        <v>0</v>
      </c>
      <c r="D47" s="20">
        <f>SUM(D48:D52)</f>
        <v>0</v>
      </c>
      <c r="E47" s="21">
        <f>SUM(E48:E52)</f>
        <v>0</v>
      </c>
    </row>
    <row r="48" spans="1:5" s="333" customFormat="1" ht="12" customHeight="1" x14ac:dyDescent="0.2">
      <c r="A48" s="330" t="s">
        <v>94</v>
      </c>
      <c r="B48" s="24" t="s">
        <v>95</v>
      </c>
      <c r="C48" s="45"/>
      <c r="D48" s="45"/>
      <c r="E48" s="46"/>
    </row>
    <row r="49" spans="1:5" s="333" customFormat="1" ht="12" customHeight="1" x14ac:dyDescent="0.2">
      <c r="A49" s="332" t="s">
        <v>96</v>
      </c>
      <c r="B49" s="28" t="s">
        <v>97</v>
      </c>
      <c r="C49" s="41"/>
      <c r="D49" s="41"/>
      <c r="E49" s="42"/>
    </row>
    <row r="50" spans="1:5" s="333" customFormat="1" ht="12" customHeight="1" x14ac:dyDescent="0.2">
      <c r="A50" s="332" t="s">
        <v>98</v>
      </c>
      <c r="B50" s="28" t="s">
        <v>99</v>
      </c>
      <c r="C50" s="41"/>
      <c r="D50" s="41"/>
      <c r="E50" s="42"/>
    </row>
    <row r="51" spans="1:5" s="333" customFormat="1" ht="12" customHeight="1" x14ac:dyDescent="0.2">
      <c r="A51" s="332" t="s">
        <v>100</v>
      </c>
      <c r="B51" s="28" t="s">
        <v>101</v>
      </c>
      <c r="C51" s="41"/>
      <c r="D51" s="41"/>
      <c r="E51" s="42"/>
    </row>
    <row r="52" spans="1:5" s="333" customFormat="1" ht="12" customHeight="1" thickBot="1" x14ac:dyDescent="0.25">
      <c r="A52" s="334" t="s">
        <v>102</v>
      </c>
      <c r="B52" s="32" t="s">
        <v>103</v>
      </c>
      <c r="C52" s="43"/>
      <c r="D52" s="43"/>
      <c r="E52" s="44"/>
    </row>
    <row r="53" spans="1:5" s="333" customFormat="1" ht="12" customHeight="1" thickBot="1" x14ac:dyDescent="0.25">
      <c r="A53" s="14" t="s">
        <v>104</v>
      </c>
      <c r="B53" s="19" t="s">
        <v>105</v>
      </c>
      <c r="C53" s="20">
        <f>SUM(C54:C56)</f>
        <v>15815</v>
      </c>
      <c r="D53" s="20">
        <f>SUM(D54:D56)</f>
        <v>67843</v>
      </c>
      <c r="E53" s="21">
        <f>SUM(E54:E56)</f>
        <v>67844</v>
      </c>
    </row>
    <row r="54" spans="1:5" s="331" customFormat="1" ht="12" customHeight="1" x14ac:dyDescent="0.2">
      <c r="A54" s="330" t="s">
        <v>106</v>
      </c>
      <c r="B54" s="24" t="s">
        <v>107</v>
      </c>
      <c r="C54" s="25"/>
      <c r="D54" s="25"/>
      <c r="E54" s="26"/>
    </row>
    <row r="55" spans="1:5" s="331" customFormat="1" ht="12" customHeight="1" x14ac:dyDescent="0.2">
      <c r="A55" s="332" t="s">
        <v>108</v>
      </c>
      <c r="B55" s="28" t="s">
        <v>109</v>
      </c>
      <c r="C55" s="29"/>
      <c r="D55" s="29">
        <v>1206</v>
      </c>
      <c r="E55" s="30">
        <v>1205</v>
      </c>
    </row>
    <row r="56" spans="1:5" s="331" customFormat="1" ht="12" customHeight="1" x14ac:dyDescent="0.2">
      <c r="A56" s="332" t="s">
        <v>110</v>
      </c>
      <c r="B56" s="28" t="s">
        <v>111</v>
      </c>
      <c r="C56" s="29">
        <v>15815</v>
      </c>
      <c r="D56" s="29">
        <v>66637</v>
      </c>
      <c r="E56" s="30">
        <v>66639</v>
      </c>
    </row>
    <row r="57" spans="1:5" s="331" customFormat="1" ht="12" customHeight="1" thickBot="1" x14ac:dyDescent="0.25">
      <c r="A57" s="334" t="s">
        <v>112</v>
      </c>
      <c r="B57" s="32" t="s">
        <v>113</v>
      </c>
      <c r="C57" s="33"/>
      <c r="D57" s="33"/>
      <c r="E57" s="34"/>
    </row>
    <row r="58" spans="1:5" s="333" customFormat="1" ht="12" customHeight="1" thickBot="1" x14ac:dyDescent="0.25">
      <c r="A58" s="14" t="s">
        <v>114</v>
      </c>
      <c r="B58" s="35" t="s">
        <v>115</v>
      </c>
      <c r="C58" s="20">
        <f>SUM(C59:C61)</f>
        <v>0</v>
      </c>
      <c r="D58" s="20">
        <f>SUM(D59:D61)</f>
        <v>84</v>
      </c>
      <c r="E58" s="21">
        <f>SUM(E59:E61)</f>
        <v>84</v>
      </c>
    </row>
    <row r="59" spans="1:5" s="333" customFormat="1" ht="12" customHeight="1" x14ac:dyDescent="0.2">
      <c r="A59" s="330" t="s">
        <v>116</v>
      </c>
      <c r="B59" s="24" t="s">
        <v>117</v>
      </c>
      <c r="C59" s="41"/>
      <c r="D59" s="41"/>
      <c r="E59" s="42"/>
    </row>
    <row r="60" spans="1:5" s="333" customFormat="1" ht="12" customHeight="1" x14ac:dyDescent="0.2">
      <c r="A60" s="332" t="s">
        <v>118</v>
      </c>
      <c r="B60" s="28" t="s">
        <v>378</v>
      </c>
      <c r="C60" s="41"/>
      <c r="D60" s="41"/>
      <c r="E60" s="42"/>
    </row>
    <row r="61" spans="1:5" s="333" customFormat="1" ht="12" customHeight="1" x14ac:dyDescent="0.2">
      <c r="A61" s="332" t="s">
        <v>120</v>
      </c>
      <c r="B61" s="28" t="s">
        <v>121</v>
      </c>
      <c r="C61" s="41">
        <v>0</v>
      </c>
      <c r="D61" s="41">
        <v>84</v>
      </c>
      <c r="E61" s="42">
        <v>84</v>
      </c>
    </row>
    <row r="62" spans="1:5" s="333" customFormat="1" ht="12" customHeight="1" thickBot="1" x14ac:dyDescent="0.25">
      <c r="A62" s="334" t="s">
        <v>122</v>
      </c>
      <c r="B62" s="32" t="s">
        <v>123</v>
      </c>
      <c r="C62" s="41"/>
      <c r="D62" s="41"/>
      <c r="E62" s="42"/>
    </row>
    <row r="63" spans="1:5" s="333" customFormat="1" ht="12" customHeight="1" thickBot="1" x14ac:dyDescent="0.25">
      <c r="A63" s="14" t="s">
        <v>124</v>
      </c>
      <c r="B63" s="19" t="s">
        <v>125</v>
      </c>
      <c r="C63" s="37">
        <f>+C8+C15+C22+C29+C36+C47+C53+C58</f>
        <v>326997</v>
      </c>
      <c r="D63" s="37">
        <f>+D8+D15+D22+D29+D36+D47+D53+D58</f>
        <v>486705</v>
      </c>
      <c r="E63" s="38">
        <f>+E8+E15+E22+E29+E36+E47+E53+E58</f>
        <v>438637</v>
      </c>
    </row>
    <row r="64" spans="1:5" s="333" customFormat="1" ht="12" customHeight="1" thickBot="1" x14ac:dyDescent="0.2">
      <c r="A64" s="335" t="s">
        <v>379</v>
      </c>
      <c r="B64" s="35" t="s">
        <v>127</v>
      </c>
      <c r="C64" s="20">
        <f>SUM(C65:C67)</f>
        <v>0</v>
      </c>
      <c r="D64" s="20">
        <f>SUM(D65:D67)</f>
        <v>0</v>
      </c>
      <c r="E64" s="21">
        <f>SUM(E65:E67)</f>
        <v>0</v>
      </c>
    </row>
    <row r="65" spans="1:5" s="333" customFormat="1" ht="12" customHeight="1" x14ac:dyDescent="0.2">
      <c r="A65" s="330" t="s">
        <v>128</v>
      </c>
      <c r="B65" s="24" t="s">
        <v>129</v>
      </c>
      <c r="C65" s="41"/>
      <c r="D65" s="41"/>
      <c r="E65" s="42"/>
    </row>
    <row r="66" spans="1:5" s="333" customFormat="1" ht="12" customHeight="1" x14ac:dyDescent="0.2">
      <c r="A66" s="332" t="s">
        <v>130</v>
      </c>
      <c r="B66" s="28" t="s">
        <v>131</v>
      </c>
      <c r="C66" s="41"/>
      <c r="D66" s="41"/>
      <c r="E66" s="42"/>
    </row>
    <row r="67" spans="1:5" s="333" customFormat="1" ht="12" customHeight="1" thickBot="1" x14ac:dyDescent="0.25">
      <c r="A67" s="334" t="s">
        <v>132</v>
      </c>
      <c r="B67" s="336" t="s">
        <v>380</v>
      </c>
      <c r="C67" s="41"/>
      <c r="D67" s="41"/>
      <c r="E67" s="42"/>
    </row>
    <row r="68" spans="1:5" s="333" customFormat="1" ht="12" customHeight="1" thickBot="1" x14ac:dyDescent="0.2">
      <c r="A68" s="335" t="s">
        <v>134</v>
      </c>
      <c r="B68" s="35" t="s">
        <v>135</v>
      </c>
      <c r="C68" s="20">
        <f>SUM(C69:C72)</f>
        <v>0</v>
      </c>
      <c r="D68" s="20">
        <f>SUM(D69:D72)</f>
        <v>0</v>
      </c>
      <c r="E68" s="21">
        <f>SUM(E69:E72)</f>
        <v>0</v>
      </c>
    </row>
    <row r="69" spans="1:5" s="333" customFormat="1" ht="12" customHeight="1" x14ac:dyDescent="0.2">
      <c r="A69" s="330" t="s">
        <v>381</v>
      </c>
      <c r="B69" s="24" t="s">
        <v>382</v>
      </c>
      <c r="C69" s="41"/>
      <c r="D69" s="41"/>
      <c r="E69" s="42"/>
    </row>
    <row r="70" spans="1:5" s="333" customFormat="1" ht="12" customHeight="1" x14ac:dyDescent="0.2">
      <c r="A70" s="332" t="s">
        <v>383</v>
      </c>
      <c r="B70" s="28" t="s">
        <v>384</v>
      </c>
      <c r="C70" s="41"/>
      <c r="D70" s="41"/>
      <c r="E70" s="42"/>
    </row>
    <row r="71" spans="1:5" s="333" customFormat="1" ht="12" customHeight="1" x14ac:dyDescent="0.2">
      <c r="A71" s="332" t="s">
        <v>385</v>
      </c>
      <c r="B71" s="28" t="s">
        <v>386</v>
      </c>
      <c r="C71" s="41"/>
      <c r="D71" s="41"/>
      <c r="E71" s="42"/>
    </row>
    <row r="72" spans="1:5" s="333" customFormat="1" ht="12" customHeight="1" thickBot="1" x14ac:dyDescent="0.25">
      <c r="A72" s="334" t="s">
        <v>387</v>
      </c>
      <c r="B72" s="32" t="s">
        <v>388</v>
      </c>
      <c r="C72" s="41"/>
      <c r="D72" s="41"/>
      <c r="E72" s="42"/>
    </row>
    <row r="73" spans="1:5" s="333" customFormat="1" ht="12" customHeight="1" thickBot="1" x14ac:dyDescent="0.2">
      <c r="A73" s="335" t="s">
        <v>136</v>
      </c>
      <c r="B73" s="35" t="s">
        <v>137</v>
      </c>
      <c r="C73" s="20">
        <f>SUM(C74:C75)</f>
        <v>1500</v>
      </c>
      <c r="D73" s="20">
        <f>SUM(D74:D75)</f>
        <v>3301</v>
      </c>
      <c r="E73" s="21">
        <f>SUM(E74:E75)</f>
        <v>3302</v>
      </c>
    </row>
    <row r="74" spans="1:5" s="333" customFormat="1" ht="12" customHeight="1" x14ac:dyDescent="0.2">
      <c r="A74" s="330" t="s">
        <v>138</v>
      </c>
      <c r="B74" s="24" t="s">
        <v>139</v>
      </c>
      <c r="C74" s="41">
        <v>1500</v>
      </c>
      <c r="D74" s="41">
        <v>3301</v>
      </c>
      <c r="E74" s="42">
        <v>3302</v>
      </c>
    </row>
    <row r="75" spans="1:5" s="333" customFormat="1" ht="12" customHeight="1" thickBot="1" x14ac:dyDescent="0.25">
      <c r="A75" s="334" t="s">
        <v>140</v>
      </c>
      <c r="B75" s="32" t="s">
        <v>141</v>
      </c>
      <c r="C75" s="41"/>
      <c r="D75" s="41"/>
      <c r="E75" s="42"/>
    </row>
    <row r="76" spans="1:5" s="333" customFormat="1" ht="12" customHeight="1" thickBot="1" x14ac:dyDescent="0.2">
      <c r="A76" s="335" t="s">
        <v>142</v>
      </c>
      <c r="B76" s="35" t="s">
        <v>389</v>
      </c>
      <c r="C76" s="20">
        <f>SUM(C77:C79)</f>
        <v>0</v>
      </c>
      <c r="D76" s="20">
        <f>SUM(D77:D79)</f>
        <v>1587</v>
      </c>
      <c r="E76" s="21">
        <f>SUM(E77:E79)</f>
        <v>1576</v>
      </c>
    </row>
    <row r="77" spans="1:5" s="333" customFormat="1" ht="12" customHeight="1" x14ac:dyDescent="0.2">
      <c r="A77" s="330" t="s">
        <v>390</v>
      </c>
      <c r="B77" s="24" t="s">
        <v>391</v>
      </c>
      <c r="C77" s="41"/>
      <c r="D77" s="41">
        <v>1587</v>
      </c>
      <c r="E77" s="42">
        <v>1576</v>
      </c>
    </row>
    <row r="78" spans="1:5" s="333" customFormat="1" ht="12" customHeight="1" x14ac:dyDescent="0.2">
      <c r="A78" s="332" t="s">
        <v>392</v>
      </c>
      <c r="B78" s="28" t="s">
        <v>393</v>
      </c>
      <c r="C78" s="41"/>
      <c r="D78" s="41"/>
      <c r="E78" s="42"/>
    </row>
    <row r="79" spans="1:5" s="333" customFormat="1" ht="12" customHeight="1" thickBot="1" x14ac:dyDescent="0.25">
      <c r="A79" s="334" t="s">
        <v>394</v>
      </c>
      <c r="B79" s="32" t="s">
        <v>395</v>
      </c>
      <c r="C79" s="41"/>
      <c r="D79" s="41"/>
      <c r="E79" s="42"/>
    </row>
    <row r="80" spans="1:5" s="333" customFormat="1" ht="12" customHeight="1" thickBot="1" x14ac:dyDescent="0.2">
      <c r="A80" s="335" t="s">
        <v>144</v>
      </c>
      <c r="B80" s="35" t="s">
        <v>145</v>
      </c>
      <c r="C80" s="20">
        <f>SUM(C81:C84)</f>
        <v>0</v>
      </c>
      <c r="D80" s="20">
        <f>SUM(D81:D84)</f>
        <v>0</v>
      </c>
      <c r="E80" s="21">
        <f>SUM(E81:E84)</f>
        <v>0</v>
      </c>
    </row>
    <row r="81" spans="1:5" s="333" customFormat="1" ht="12" customHeight="1" x14ac:dyDescent="0.2">
      <c r="A81" s="337" t="s">
        <v>396</v>
      </c>
      <c r="B81" s="24" t="s">
        <v>397</v>
      </c>
      <c r="C81" s="41"/>
      <c r="D81" s="41"/>
      <c r="E81" s="42"/>
    </row>
    <row r="82" spans="1:5" s="333" customFormat="1" ht="12" customHeight="1" x14ac:dyDescent="0.2">
      <c r="A82" s="338" t="s">
        <v>398</v>
      </c>
      <c r="B82" s="28" t="s">
        <v>399</v>
      </c>
      <c r="C82" s="41"/>
      <c r="D82" s="41"/>
      <c r="E82" s="42"/>
    </row>
    <row r="83" spans="1:5" s="333" customFormat="1" ht="12" customHeight="1" x14ac:dyDescent="0.2">
      <c r="A83" s="338" t="s">
        <v>400</v>
      </c>
      <c r="B83" s="28" t="s">
        <v>401</v>
      </c>
      <c r="C83" s="41"/>
      <c r="D83" s="41"/>
      <c r="E83" s="42"/>
    </row>
    <row r="84" spans="1:5" s="333" customFormat="1" ht="12" customHeight="1" thickBot="1" x14ac:dyDescent="0.25">
      <c r="A84" s="339" t="s">
        <v>402</v>
      </c>
      <c r="B84" s="32" t="s">
        <v>403</v>
      </c>
      <c r="C84" s="41"/>
      <c r="D84" s="41"/>
      <c r="E84" s="42"/>
    </row>
    <row r="85" spans="1:5" s="333" customFormat="1" ht="12" customHeight="1" thickBot="1" x14ac:dyDescent="0.2">
      <c r="A85" s="335" t="s">
        <v>146</v>
      </c>
      <c r="B85" s="35" t="s">
        <v>147</v>
      </c>
      <c r="C85" s="49"/>
      <c r="D85" s="49"/>
      <c r="E85" s="50"/>
    </row>
    <row r="86" spans="1:5" s="333" customFormat="1" ht="12" customHeight="1" thickBot="1" x14ac:dyDescent="0.2">
      <c r="A86" s="335" t="s">
        <v>148</v>
      </c>
      <c r="B86" s="340" t="s">
        <v>149</v>
      </c>
      <c r="C86" s="37">
        <f>+C64+C68+C73+C76+C80+C85</f>
        <v>1500</v>
      </c>
      <c r="D86" s="37">
        <f>+D64+D68+D73+D76+D80+D85</f>
        <v>4888</v>
      </c>
      <c r="E86" s="38">
        <f>+E64+E68+E73+E76+E80+E85</f>
        <v>4878</v>
      </c>
    </row>
    <row r="87" spans="1:5" s="333" customFormat="1" ht="12" customHeight="1" thickBot="1" x14ac:dyDescent="0.2">
      <c r="A87" s="341" t="s">
        <v>150</v>
      </c>
      <c r="B87" s="342" t="s">
        <v>404</v>
      </c>
      <c r="C87" s="37">
        <f>+C63+C86</f>
        <v>328497</v>
      </c>
      <c r="D87" s="37">
        <f>+D63+D86</f>
        <v>491593</v>
      </c>
      <c r="E87" s="38">
        <f>+E63+E86</f>
        <v>443515</v>
      </c>
    </row>
    <row r="88" spans="1:5" s="333" customFormat="1" ht="15" customHeight="1" x14ac:dyDescent="0.2">
      <c r="A88" s="343"/>
      <c r="B88" s="344"/>
      <c r="C88" s="345"/>
      <c r="D88" s="345"/>
      <c r="E88" s="345"/>
    </row>
    <row r="89" spans="1:5" ht="13.5" thickBot="1" x14ac:dyDescent="0.25">
      <c r="A89" s="346"/>
      <c r="B89" s="347"/>
      <c r="C89" s="348"/>
      <c r="D89" s="348"/>
      <c r="E89" s="348"/>
    </row>
    <row r="90" spans="1:5" s="326" customFormat="1" ht="16.5" customHeight="1" thickBot="1" x14ac:dyDescent="0.25">
      <c r="A90" s="327" t="s">
        <v>222</v>
      </c>
      <c r="B90" s="328"/>
      <c r="C90" s="328"/>
      <c r="D90" s="328"/>
      <c r="E90" s="329"/>
    </row>
    <row r="91" spans="1:5" s="351" customFormat="1" ht="12" customHeight="1" thickBot="1" x14ac:dyDescent="0.25">
      <c r="A91" s="349" t="s">
        <v>12</v>
      </c>
      <c r="B91" s="62" t="s">
        <v>156</v>
      </c>
      <c r="C91" s="350">
        <f>SUM(C92:C96)</f>
        <v>63422</v>
      </c>
      <c r="D91" s="350">
        <f>SUM(D92:D96)</f>
        <v>187374</v>
      </c>
      <c r="E91" s="350">
        <f>SUM(E92:E96)</f>
        <v>167150</v>
      </c>
    </row>
    <row r="92" spans="1:5" ht="12" customHeight="1" x14ac:dyDescent="0.2">
      <c r="A92" s="352" t="s">
        <v>14</v>
      </c>
      <c r="B92" s="66" t="s">
        <v>157</v>
      </c>
      <c r="C92" s="353">
        <v>24747</v>
      </c>
      <c r="D92" s="353">
        <v>60775</v>
      </c>
      <c r="E92" s="353">
        <v>58907</v>
      </c>
    </row>
    <row r="93" spans="1:5" ht="12" customHeight="1" x14ac:dyDescent="0.2">
      <c r="A93" s="332" t="s">
        <v>16</v>
      </c>
      <c r="B93" s="69" t="s">
        <v>158</v>
      </c>
      <c r="C93" s="354">
        <v>4964</v>
      </c>
      <c r="D93" s="354">
        <v>9938</v>
      </c>
      <c r="E93" s="354">
        <v>9883</v>
      </c>
    </row>
    <row r="94" spans="1:5" ht="12" customHeight="1" x14ac:dyDescent="0.2">
      <c r="A94" s="332" t="s">
        <v>18</v>
      </c>
      <c r="B94" s="69" t="s">
        <v>159</v>
      </c>
      <c r="C94" s="355">
        <v>18537</v>
      </c>
      <c r="D94" s="355">
        <v>79332</v>
      </c>
      <c r="E94" s="355">
        <v>64018</v>
      </c>
    </row>
    <row r="95" spans="1:5" ht="12" customHeight="1" x14ac:dyDescent="0.2">
      <c r="A95" s="332" t="s">
        <v>20</v>
      </c>
      <c r="B95" s="70" t="s">
        <v>160</v>
      </c>
      <c r="C95" s="355">
        <v>8035</v>
      </c>
      <c r="D95" s="355">
        <v>6876</v>
      </c>
      <c r="E95" s="355">
        <v>6185</v>
      </c>
    </row>
    <row r="96" spans="1:5" ht="12" customHeight="1" x14ac:dyDescent="0.2">
      <c r="A96" s="332" t="s">
        <v>161</v>
      </c>
      <c r="B96" s="71" t="s">
        <v>162</v>
      </c>
      <c r="C96" s="355">
        <v>7139</v>
      </c>
      <c r="D96" s="355">
        <v>30453</v>
      </c>
      <c r="E96" s="355">
        <v>28157</v>
      </c>
    </row>
    <row r="97" spans="1:5" ht="12" customHeight="1" x14ac:dyDescent="0.2">
      <c r="A97" s="332" t="s">
        <v>24</v>
      </c>
      <c r="B97" s="69" t="s">
        <v>163</v>
      </c>
      <c r="C97" s="355">
        <v>150</v>
      </c>
      <c r="D97" s="355">
        <v>460</v>
      </c>
      <c r="E97" s="355">
        <v>444</v>
      </c>
    </row>
    <row r="98" spans="1:5" ht="12" customHeight="1" x14ac:dyDescent="0.2">
      <c r="A98" s="332" t="s">
        <v>164</v>
      </c>
      <c r="B98" s="72" t="s">
        <v>165</v>
      </c>
      <c r="C98" s="355"/>
      <c r="D98" s="355"/>
      <c r="E98" s="355"/>
    </row>
    <row r="99" spans="1:5" ht="12" customHeight="1" x14ac:dyDescent="0.2">
      <c r="A99" s="332" t="s">
        <v>166</v>
      </c>
      <c r="B99" s="73" t="s">
        <v>167</v>
      </c>
      <c r="C99" s="355"/>
      <c r="D99" s="355"/>
      <c r="E99" s="355"/>
    </row>
    <row r="100" spans="1:5" ht="12" customHeight="1" x14ac:dyDescent="0.2">
      <c r="A100" s="332" t="s">
        <v>168</v>
      </c>
      <c r="B100" s="73" t="s">
        <v>405</v>
      </c>
      <c r="C100" s="355"/>
      <c r="D100" s="355"/>
      <c r="E100" s="355"/>
    </row>
    <row r="101" spans="1:5" ht="12" customHeight="1" x14ac:dyDescent="0.2">
      <c r="A101" s="332" t="s">
        <v>170</v>
      </c>
      <c r="B101" s="72" t="s">
        <v>171</v>
      </c>
      <c r="C101" s="355">
        <v>6869</v>
      </c>
      <c r="D101" s="355">
        <v>23889</v>
      </c>
      <c r="E101" s="355">
        <v>21729</v>
      </c>
    </row>
    <row r="102" spans="1:5" ht="12" customHeight="1" x14ac:dyDescent="0.2">
      <c r="A102" s="332" t="s">
        <v>172</v>
      </c>
      <c r="B102" s="72" t="s">
        <v>173</v>
      </c>
      <c r="C102" s="355"/>
      <c r="D102" s="355"/>
      <c r="E102" s="355"/>
    </row>
    <row r="103" spans="1:5" ht="12" customHeight="1" x14ac:dyDescent="0.2">
      <c r="A103" s="332" t="s">
        <v>174</v>
      </c>
      <c r="B103" s="73" t="s">
        <v>406</v>
      </c>
      <c r="C103" s="355"/>
      <c r="D103" s="355">
        <v>33</v>
      </c>
      <c r="E103" s="355">
        <v>33</v>
      </c>
    </row>
    <row r="104" spans="1:5" ht="12" customHeight="1" x14ac:dyDescent="0.2">
      <c r="A104" s="356" t="s">
        <v>176</v>
      </c>
      <c r="B104" s="75" t="s">
        <v>177</v>
      </c>
      <c r="C104" s="355"/>
      <c r="D104" s="355"/>
      <c r="E104" s="355"/>
    </row>
    <row r="105" spans="1:5" ht="12" customHeight="1" x14ac:dyDescent="0.2">
      <c r="A105" s="332" t="s">
        <v>178</v>
      </c>
      <c r="B105" s="75" t="s">
        <v>179</v>
      </c>
      <c r="C105" s="355"/>
      <c r="D105" s="355"/>
      <c r="E105" s="355"/>
    </row>
    <row r="106" spans="1:5" s="351" customFormat="1" ht="12" customHeight="1" thickBot="1" x14ac:dyDescent="0.25">
      <c r="A106" s="357" t="s">
        <v>180</v>
      </c>
      <c r="B106" s="77" t="s">
        <v>181</v>
      </c>
      <c r="C106" s="358">
        <v>120</v>
      </c>
      <c r="D106" s="355">
        <v>6071</v>
      </c>
      <c r="E106" s="355">
        <v>5951</v>
      </c>
    </row>
    <row r="107" spans="1:5" ht="12" customHeight="1" thickBot="1" x14ac:dyDescent="0.25">
      <c r="A107" s="14" t="s">
        <v>26</v>
      </c>
      <c r="B107" s="80" t="s">
        <v>182</v>
      </c>
      <c r="C107" s="99">
        <f>+C108+C110+C112</f>
        <v>241503</v>
      </c>
      <c r="D107" s="99">
        <f>+D108+D110+D112</f>
        <v>277469</v>
      </c>
      <c r="E107" s="99">
        <f>+E108+E110+E112</f>
        <v>245553</v>
      </c>
    </row>
    <row r="108" spans="1:5" ht="12" customHeight="1" x14ac:dyDescent="0.2">
      <c r="A108" s="330" t="s">
        <v>28</v>
      </c>
      <c r="B108" s="69" t="s">
        <v>183</v>
      </c>
      <c r="C108" s="359">
        <v>204518</v>
      </c>
      <c r="D108" s="359">
        <v>164318</v>
      </c>
      <c r="E108" s="359">
        <v>132513</v>
      </c>
    </row>
    <row r="109" spans="1:5" ht="12" customHeight="1" x14ac:dyDescent="0.2">
      <c r="A109" s="330" t="s">
        <v>30</v>
      </c>
      <c r="B109" s="81" t="s">
        <v>184</v>
      </c>
      <c r="C109" s="359">
        <v>204518</v>
      </c>
      <c r="D109" s="359">
        <v>160854</v>
      </c>
      <c r="E109" s="359">
        <v>129039</v>
      </c>
    </row>
    <row r="110" spans="1:5" ht="12" customHeight="1" x14ac:dyDescent="0.2">
      <c r="A110" s="330" t="s">
        <v>32</v>
      </c>
      <c r="B110" s="81" t="s">
        <v>185</v>
      </c>
      <c r="C110" s="354">
        <v>36985</v>
      </c>
      <c r="D110" s="354">
        <v>33595</v>
      </c>
      <c r="E110" s="354">
        <v>33484</v>
      </c>
    </row>
    <row r="111" spans="1:5" ht="12" customHeight="1" x14ac:dyDescent="0.2">
      <c r="A111" s="330" t="s">
        <v>34</v>
      </c>
      <c r="B111" s="81" t="s">
        <v>186</v>
      </c>
      <c r="C111" s="30">
        <v>36985</v>
      </c>
      <c r="D111" s="30">
        <v>33595</v>
      </c>
      <c r="E111" s="30">
        <v>33484</v>
      </c>
    </row>
    <row r="112" spans="1:5" ht="12" customHeight="1" x14ac:dyDescent="0.2">
      <c r="A112" s="330" t="s">
        <v>36</v>
      </c>
      <c r="B112" s="36" t="s">
        <v>187</v>
      </c>
      <c r="C112" s="30">
        <v>0</v>
      </c>
      <c r="D112" s="30">
        <v>79556</v>
      </c>
      <c r="E112" s="30">
        <v>79556</v>
      </c>
    </row>
    <row r="113" spans="1:5" ht="12" customHeight="1" x14ac:dyDescent="0.2">
      <c r="A113" s="330" t="s">
        <v>39</v>
      </c>
      <c r="B113" s="82" t="s">
        <v>188</v>
      </c>
      <c r="C113" s="30"/>
      <c r="D113" s="30"/>
      <c r="E113" s="30"/>
    </row>
    <row r="114" spans="1:5" ht="12" customHeight="1" x14ac:dyDescent="0.2">
      <c r="A114" s="330" t="s">
        <v>189</v>
      </c>
      <c r="B114" s="83" t="s">
        <v>190</v>
      </c>
      <c r="C114" s="30"/>
      <c r="D114" s="30"/>
      <c r="E114" s="30"/>
    </row>
    <row r="115" spans="1:5" ht="12" customHeight="1" x14ac:dyDescent="0.2">
      <c r="A115" s="330" t="s">
        <v>191</v>
      </c>
      <c r="B115" s="73" t="s">
        <v>405</v>
      </c>
      <c r="C115" s="30"/>
      <c r="D115" s="30"/>
      <c r="E115" s="30"/>
    </row>
    <row r="116" spans="1:5" ht="12" customHeight="1" x14ac:dyDescent="0.2">
      <c r="A116" s="330" t="s">
        <v>192</v>
      </c>
      <c r="B116" s="73" t="s">
        <v>193</v>
      </c>
      <c r="C116" s="30"/>
      <c r="D116" s="30">
        <v>79556</v>
      </c>
      <c r="E116" s="30">
        <v>79556</v>
      </c>
    </row>
    <row r="117" spans="1:5" ht="12" customHeight="1" x14ac:dyDescent="0.2">
      <c r="A117" s="330" t="s">
        <v>194</v>
      </c>
      <c r="B117" s="73" t="s">
        <v>195</v>
      </c>
      <c r="C117" s="30"/>
      <c r="D117" s="30"/>
      <c r="E117" s="30"/>
    </row>
    <row r="118" spans="1:5" ht="12" customHeight="1" x14ac:dyDescent="0.2">
      <c r="A118" s="330" t="s">
        <v>196</v>
      </c>
      <c r="B118" s="73" t="s">
        <v>406</v>
      </c>
      <c r="C118" s="30"/>
      <c r="D118" s="30"/>
      <c r="E118" s="30"/>
    </row>
    <row r="119" spans="1:5" ht="12" customHeight="1" x14ac:dyDescent="0.2">
      <c r="A119" s="330" t="s">
        <v>197</v>
      </c>
      <c r="B119" s="73" t="s">
        <v>198</v>
      </c>
      <c r="C119" s="30">
        <v>0</v>
      </c>
      <c r="D119" s="30"/>
      <c r="E119" s="30"/>
    </row>
    <row r="120" spans="1:5" ht="12" customHeight="1" thickBot="1" x14ac:dyDescent="0.25">
      <c r="A120" s="356" t="s">
        <v>199</v>
      </c>
      <c r="B120" s="73" t="s">
        <v>200</v>
      </c>
      <c r="C120" s="34">
        <v>0</v>
      </c>
      <c r="D120" s="34"/>
      <c r="E120" s="34"/>
    </row>
    <row r="121" spans="1:5" ht="12" customHeight="1" thickBot="1" x14ac:dyDescent="0.25">
      <c r="A121" s="14" t="s">
        <v>41</v>
      </c>
      <c r="B121" s="86" t="s">
        <v>201</v>
      </c>
      <c r="C121" s="99">
        <f>+C122+C123</f>
        <v>500</v>
      </c>
      <c r="D121" s="99">
        <f>+D122+D123</f>
        <v>500</v>
      </c>
      <c r="E121" s="99">
        <f>+E122+E123</f>
        <v>0</v>
      </c>
    </row>
    <row r="122" spans="1:5" ht="12" customHeight="1" x14ac:dyDescent="0.2">
      <c r="A122" s="330" t="s">
        <v>43</v>
      </c>
      <c r="B122" s="87" t="s">
        <v>202</v>
      </c>
      <c r="C122" s="359">
        <v>500</v>
      </c>
      <c r="D122" s="359">
        <v>500</v>
      </c>
      <c r="E122" s="359"/>
    </row>
    <row r="123" spans="1:5" ht="12" customHeight="1" thickBot="1" x14ac:dyDescent="0.25">
      <c r="A123" s="334" t="s">
        <v>45</v>
      </c>
      <c r="B123" s="81" t="s">
        <v>203</v>
      </c>
      <c r="C123" s="355"/>
      <c r="D123" s="355"/>
      <c r="E123" s="355"/>
    </row>
    <row r="124" spans="1:5" ht="12" customHeight="1" thickBot="1" x14ac:dyDescent="0.25">
      <c r="A124" s="14" t="s">
        <v>204</v>
      </c>
      <c r="B124" s="86" t="s">
        <v>205</v>
      </c>
      <c r="C124" s="99">
        <f>+C91+C107+C121</f>
        <v>305425</v>
      </c>
      <c r="D124" s="99">
        <f>+D91+D107+D121</f>
        <v>465343</v>
      </c>
      <c r="E124" s="99">
        <f>+E91+E107+E121</f>
        <v>412703</v>
      </c>
    </row>
    <row r="125" spans="1:5" ht="12" customHeight="1" thickBot="1" x14ac:dyDescent="0.25">
      <c r="A125" s="14" t="s">
        <v>69</v>
      </c>
      <c r="B125" s="86" t="s">
        <v>407</v>
      </c>
      <c r="C125" s="99">
        <f>+C126+C127+C128</f>
        <v>0</v>
      </c>
      <c r="D125" s="99">
        <f>+D126+D127+D128</f>
        <v>0</v>
      </c>
      <c r="E125" s="99">
        <f>+E126+E127+E128</f>
        <v>0</v>
      </c>
    </row>
    <row r="126" spans="1:5" ht="12" customHeight="1" x14ac:dyDescent="0.2">
      <c r="A126" s="330" t="s">
        <v>71</v>
      </c>
      <c r="B126" s="87" t="s">
        <v>207</v>
      </c>
      <c r="C126" s="30"/>
      <c r="D126" s="30">
        <v>0</v>
      </c>
      <c r="E126" s="30"/>
    </row>
    <row r="127" spans="1:5" ht="12" customHeight="1" x14ac:dyDescent="0.2">
      <c r="A127" s="330" t="s">
        <v>73</v>
      </c>
      <c r="B127" s="87" t="s">
        <v>208</v>
      </c>
      <c r="C127" s="30"/>
      <c r="D127" s="30"/>
      <c r="E127" s="30"/>
    </row>
    <row r="128" spans="1:5" ht="12" customHeight="1" thickBot="1" x14ac:dyDescent="0.25">
      <c r="A128" s="356" t="s">
        <v>75</v>
      </c>
      <c r="B128" s="88" t="s">
        <v>209</v>
      </c>
      <c r="C128" s="30"/>
      <c r="D128" s="30"/>
      <c r="E128" s="30"/>
    </row>
    <row r="129" spans="1:11" ht="12" customHeight="1" thickBot="1" x14ac:dyDescent="0.25">
      <c r="A129" s="14" t="s">
        <v>92</v>
      </c>
      <c r="B129" s="86" t="s">
        <v>210</v>
      </c>
      <c r="C129" s="99">
        <f>+C130+C131+C132+C133</f>
        <v>0</v>
      </c>
      <c r="D129" s="99">
        <f>+D130+D131+D132+D133</f>
        <v>0</v>
      </c>
      <c r="E129" s="99">
        <f>+E130+E131+E132+E133</f>
        <v>0</v>
      </c>
    </row>
    <row r="130" spans="1:11" ht="12" customHeight="1" x14ac:dyDescent="0.2">
      <c r="A130" s="330" t="s">
        <v>94</v>
      </c>
      <c r="B130" s="87" t="s">
        <v>408</v>
      </c>
      <c r="C130" s="30"/>
      <c r="D130" s="30"/>
      <c r="E130" s="30"/>
    </row>
    <row r="131" spans="1:11" ht="12" customHeight="1" x14ac:dyDescent="0.2">
      <c r="A131" s="330" t="s">
        <v>96</v>
      </c>
      <c r="B131" s="87" t="s">
        <v>409</v>
      </c>
      <c r="C131" s="30"/>
      <c r="D131" s="30"/>
      <c r="E131" s="30"/>
    </row>
    <row r="132" spans="1:11" ht="12" customHeight="1" x14ac:dyDescent="0.2">
      <c r="A132" s="330" t="s">
        <v>98</v>
      </c>
      <c r="B132" s="87" t="s">
        <v>410</v>
      </c>
      <c r="C132" s="30"/>
      <c r="D132" s="30"/>
      <c r="E132" s="30"/>
    </row>
    <row r="133" spans="1:11" s="351" customFormat="1" ht="12" customHeight="1" thickBot="1" x14ac:dyDescent="0.25">
      <c r="A133" s="356" t="s">
        <v>100</v>
      </c>
      <c r="B133" s="88" t="s">
        <v>411</v>
      </c>
      <c r="C133" s="30"/>
      <c r="D133" s="30"/>
      <c r="E133" s="30"/>
    </row>
    <row r="134" spans="1:11" ht="13.5" thickBot="1" x14ac:dyDescent="0.25">
      <c r="A134" s="14" t="s">
        <v>211</v>
      </c>
      <c r="B134" s="86" t="s">
        <v>412</v>
      </c>
      <c r="C134" s="360">
        <f>+C135+C136+C137+C139+C138</f>
        <v>23072</v>
      </c>
      <c r="D134" s="360">
        <f>+D135+D136+D137+D139+D138</f>
        <v>26250</v>
      </c>
      <c r="E134" s="360">
        <f>+E135+E136+E137+E139+E138</f>
        <v>22423</v>
      </c>
      <c r="K134" s="361"/>
    </row>
    <row r="135" spans="1:11" x14ac:dyDescent="0.2">
      <c r="A135" s="330" t="s">
        <v>106</v>
      </c>
      <c r="B135" s="87" t="s">
        <v>413</v>
      </c>
      <c r="C135" s="30"/>
      <c r="D135" s="30"/>
      <c r="E135" s="30"/>
    </row>
    <row r="136" spans="1:11" ht="12" customHeight="1" x14ac:dyDescent="0.2">
      <c r="A136" s="330" t="s">
        <v>108</v>
      </c>
      <c r="B136" s="87" t="s">
        <v>414</v>
      </c>
      <c r="C136" s="30"/>
      <c r="D136" s="30"/>
      <c r="E136" s="30"/>
    </row>
    <row r="137" spans="1:11" s="351" customFormat="1" ht="12" customHeight="1" x14ac:dyDescent="0.2">
      <c r="A137" s="330" t="s">
        <v>110</v>
      </c>
      <c r="B137" s="87" t="s">
        <v>415</v>
      </c>
      <c r="C137" s="30">
        <v>23072</v>
      </c>
      <c r="D137" s="30">
        <v>26250</v>
      </c>
      <c r="E137" s="30">
        <v>22423</v>
      </c>
    </row>
    <row r="138" spans="1:11" s="351" customFormat="1" ht="12" customHeight="1" x14ac:dyDescent="0.2">
      <c r="A138" s="330" t="s">
        <v>112</v>
      </c>
      <c r="B138" s="87" t="s">
        <v>416</v>
      </c>
      <c r="C138" s="30"/>
      <c r="D138" s="30"/>
      <c r="E138" s="30"/>
    </row>
    <row r="139" spans="1:11" s="351" customFormat="1" ht="12" customHeight="1" thickBot="1" x14ac:dyDescent="0.25">
      <c r="A139" s="356" t="s">
        <v>417</v>
      </c>
      <c r="B139" s="88" t="s">
        <v>418</v>
      </c>
      <c r="C139" s="30"/>
      <c r="D139" s="30"/>
      <c r="E139" s="30"/>
    </row>
    <row r="140" spans="1:11" s="351" customFormat="1" ht="12" customHeight="1" thickBot="1" x14ac:dyDescent="0.25">
      <c r="A140" s="14" t="s">
        <v>114</v>
      </c>
      <c r="B140" s="86" t="s">
        <v>419</v>
      </c>
      <c r="C140" s="362">
        <f>+C141+C142+C143+C144</f>
        <v>0</v>
      </c>
      <c r="D140" s="362">
        <f>+D141+D142+D143+D144</f>
        <v>0</v>
      </c>
      <c r="E140" s="362">
        <f>+E141+E142+E143+E144</f>
        <v>0</v>
      </c>
    </row>
    <row r="141" spans="1:11" s="351" customFormat="1" ht="12" customHeight="1" x14ac:dyDescent="0.2">
      <c r="A141" s="330" t="s">
        <v>116</v>
      </c>
      <c r="B141" s="87" t="s">
        <v>420</v>
      </c>
      <c r="C141" s="30"/>
      <c r="D141" s="30"/>
      <c r="E141" s="30"/>
    </row>
    <row r="142" spans="1:11" s="351" customFormat="1" ht="12" customHeight="1" x14ac:dyDescent="0.2">
      <c r="A142" s="330" t="s">
        <v>118</v>
      </c>
      <c r="B142" s="87" t="s">
        <v>421</v>
      </c>
      <c r="C142" s="30"/>
      <c r="D142" s="30"/>
      <c r="E142" s="30"/>
    </row>
    <row r="143" spans="1:11" s="351" customFormat="1" ht="12" customHeight="1" x14ac:dyDescent="0.2">
      <c r="A143" s="330" t="s">
        <v>120</v>
      </c>
      <c r="B143" s="87" t="s">
        <v>422</v>
      </c>
      <c r="C143" s="30"/>
      <c r="D143" s="30"/>
      <c r="E143" s="30"/>
    </row>
    <row r="144" spans="1:11" ht="12.75" customHeight="1" thickBot="1" x14ac:dyDescent="0.25">
      <c r="A144" s="330" t="s">
        <v>122</v>
      </c>
      <c r="B144" s="87" t="s">
        <v>423</v>
      </c>
      <c r="C144" s="30"/>
      <c r="D144" s="30"/>
      <c r="E144" s="30"/>
    </row>
    <row r="145" spans="1:5" ht="12" customHeight="1" thickBot="1" x14ac:dyDescent="0.25">
      <c r="A145" s="14" t="s">
        <v>124</v>
      </c>
      <c r="B145" s="86" t="s">
        <v>214</v>
      </c>
      <c r="C145" s="363">
        <f>+C125+C129+C134+C140</f>
        <v>23072</v>
      </c>
      <c r="D145" s="363">
        <f>+D125+D129+D134+D140</f>
        <v>26250</v>
      </c>
      <c r="E145" s="363">
        <f>+E125+E129+E134+E140</f>
        <v>22423</v>
      </c>
    </row>
    <row r="146" spans="1:5" ht="15" customHeight="1" thickBot="1" x14ac:dyDescent="0.25">
      <c r="A146" s="364" t="s">
        <v>215</v>
      </c>
      <c r="B146" s="95" t="s">
        <v>216</v>
      </c>
      <c r="C146" s="363">
        <f>+C124+C145</f>
        <v>328497</v>
      </c>
      <c r="D146" s="363">
        <f>+D124+D145</f>
        <v>491593</v>
      </c>
      <c r="E146" s="363">
        <f>+E124+E145</f>
        <v>435126</v>
      </c>
    </row>
    <row r="147" spans="1:5" ht="13.5" thickBot="1" x14ac:dyDescent="0.25"/>
    <row r="148" spans="1:5" ht="15" customHeight="1" thickBot="1" x14ac:dyDescent="0.25">
      <c r="A148" s="367" t="s">
        <v>424</v>
      </c>
      <c r="B148" s="368"/>
      <c r="C148" s="369">
        <v>4.75</v>
      </c>
      <c r="D148" s="370">
        <v>6.5</v>
      </c>
      <c r="E148" s="371">
        <v>7</v>
      </c>
    </row>
    <row r="149" spans="1:5" ht="14.25" customHeight="1" thickBot="1" x14ac:dyDescent="0.25">
      <c r="A149" s="367" t="s">
        <v>425</v>
      </c>
      <c r="B149" s="368"/>
      <c r="C149" s="369">
        <v>10</v>
      </c>
      <c r="D149" s="370">
        <v>48</v>
      </c>
      <c r="E149" s="371">
        <v>48</v>
      </c>
    </row>
  </sheetData>
  <sheetProtection formatCells="0"/>
  <mergeCells count="4">
    <mergeCell ref="B2:D2"/>
    <mergeCell ref="B3:D3"/>
    <mergeCell ref="A7:E7"/>
    <mergeCell ref="A90:E90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verticalDpi="300" r:id="rId1"/>
  <headerFooter alignWithMargins="0">
    <oddHeader>&amp;C&amp;"Times New Roman CE,Félkövér"&amp;8Tiszagyulaháza Község Önkormányzatának 2014. évi költségvetési bevételei és kiadásai előirányzat csoportonként és kiemelt előirányzatonként&amp;R&amp;"Times New Roman CE,Dőlt"&amp;8
7.mellékl a 9/2015.(V.19.)Önkormányzati Rendelethez</oddHeader>
  </headerFooter>
  <rowBreaks count="1" manualBreakCount="1">
    <brk id="8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58"/>
  <sheetViews>
    <sheetView view="pageLayout" zoomScaleNormal="100" zoomScaleSheetLayoutView="118" workbookViewId="0">
      <selection activeCell="B1" sqref="B1"/>
    </sheetView>
  </sheetViews>
  <sheetFormatPr defaultRowHeight="12.75" x14ac:dyDescent="0.2"/>
  <cols>
    <col min="1" max="1" width="18.6640625" style="365" customWidth="1"/>
    <col min="2" max="2" width="62" style="321" customWidth="1"/>
    <col min="3" max="5" width="15.83203125" style="321" customWidth="1"/>
    <col min="6" max="16384" width="9.33203125" style="321"/>
  </cols>
  <sheetData>
    <row r="1" spans="1:5" s="302" customFormat="1" ht="21" customHeight="1" thickBot="1" x14ac:dyDescent="0.25">
      <c r="A1" s="297"/>
      <c r="B1" s="298"/>
      <c r="C1" s="299"/>
      <c r="D1" s="299"/>
      <c r="E1" s="372" t="s">
        <v>1</v>
      </c>
    </row>
    <row r="2" spans="1:5" s="308" customFormat="1" ht="25.5" customHeight="1" x14ac:dyDescent="0.2">
      <c r="A2" s="303" t="s">
        <v>426</v>
      </c>
      <c r="B2" s="304" t="s">
        <v>427</v>
      </c>
      <c r="C2" s="305"/>
      <c r="D2" s="306"/>
      <c r="E2" s="373"/>
    </row>
    <row r="3" spans="1:5" s="308" customFormat="1" ht="24.75" thickBot="1" x14ac:dyDescent="0.25">
      <c r="A3" s="309" t="s">
        <v>428</v>
      </c>
      <c r="B3" s="310" t="s">
        <v>375</v>
      </c>
      <c r="C3" s="374"/>
      <c r="D3" s="375"/>
      <c r="E3" s="376"/>
    </row>
    <row r="4" spans="1:5" s="316" customFormat="1" ht="15.95" customHeight="1" thickBot="1" x14ac:dyDescent="0.3">
      <c r="A4" s="314"/>
      <c r="B4" s="314"/>
      <c r="C4" s="315"/>
      <c r="D4" s="315"/>
      <c r="E4" s="315"/>
    </row>
    <row r="5" spans="1:5" ht="24.75" thickBot="1" x14ac:dyDescent="0.25">
      <c r="A5" s="317" t="s">
        <v>376</v>
      </c>
      <c r="B5" s="318" t="s">
        <v>377</v>
      </c>
      <c r="C5" s="319" t="s">
        <v>4</v>
      </c>
      <c r="D5" s="319" t="s">
        <v>5</v>
      </c>
      <c r="E5" s="320" t="s">
        <v>6</v>
      </c>
    </row>
    <row r="6" spans="1:5" s="326" customFormat="1" ht="12.95" customHeight="1" thickBot="1" x14ac:dyDescent="0.25">
      <c r="A6" s="322" t="s">
        <v>7</v>
      </c>
      <c r="B6" s="323" t="s">
        <v>8</v>
      </c>
      <c r="C6" s="323" t="s">
        <v>9</v>
      </c>
      <c r="D6" s="324" t="s">
        <v>10</v>
      </c>
      <c r="E6" s="325" t="s">
        <v>11</v>
      </c>
    </row>
    <row r="7" spans="1:5" s="326" customFormat="1" ht="15.95" customHeight="1" thickBot="1" x14ac:dyDescent="0.25">
      <c r="A7" s="327" t="s">
        <v>221</v>
      </c>
      <c r="B7" s="328"/>
      <c r="C7" s="328"/>
      <c r="D7" s="328"/>
      <c r="E7" s="329"/>
    </row>
    <row r="8" spans="1:5" s="331" customFormat="1" ht="12" customHeight="1" thickBot="1" x14ac:dyDescent="0.25">
      <c r="A8" s="322" t="s">
        <v>12</v>
      </c>
      <c r="B8" s="377" t="s">
        <v>429</v>
      </c>
      <c r="C8" s="138">
        <f>SUM(C9:C18)</f>
        <v>7793</v>
      </c>
      <c r="D8" s="378">
        <f>SUM(D9:D18)</f>
        <v>10308</v>
      </c>
      <c r="E8" s="379">
        <f>SUM(E9:E18)</f>
        <v>9742</v>
      </c>
    </row>
    <row r="9" spans="1:5" s="331" customFormat="1" ht="12" customHeight="1" x14ac:dyDescent="0.2">
      <c r="A9" s="380" t="s">
        <v>14</v>
      </c>
      <c r="B9" s="66" t="s">
        <v>72</v>
      </c>
      <c r="C9" s="381">
        <v>0</v>
      </c>
      <c r="D9" s="382">
        <v>0</v>
      </c>
      <c r="E9" s="383"/>
    </row>
    <row r="10" spans="1:5" s="331" customFormat="1" ht="12" customHeight="1" x14ac:dyDescent="0.2">
      <c r="A10" s="384" t="s">
        <v>16</v>
      </c>
      <c r="B10" s="69" t="s">
        <v>74</v>
      </c>
      <c r="C10" s="385">
        <v>4409</v>
      </c>
      <c r="D10" s="386">
        <v>6609</v>
      </c>
      <c r="E10" s="387">
        <v>6365</v>
      </c>
    </row>
    <row r="11" spans="1:5" s="331" customFormat="1" ht="12" customHeight="1" x14ac:dyDescent="0.2">
      <c r="A11" s="384" t="s">
        <v>18</v>
      </c>
      <c r="B11" s="69" t="s">
        <v>76</v>
      </c>
      <c r="C11" s="385"/>
      <c r="D11" s="386"/>
      <c r="E11" s="387"/>
    </row>
    <row r="12" spans="1:5" s="331" customFormat="1" ht="12" customHeight="1" x14ac:dyDescent="0.2">
      <c r="A12" s="384" t="s">
        <v>20</v>
      </c>
      <c r="B12" s="69" t="s">
        <v>79</v>
      </c>
      <c r="C12" s="385"/>
      <c r="D12" s="386"/>
      <c r="E12" s="387"/>
    </row>
    <row r="13" spans="1:5" s="331" customFormat="1" ht="12" customHeight="1" x14ac:dyDescent="0.2">
      <c r="A13" s="384" t="s">
        <v>22</v>
      </c>
      <c r="B13" s="69" t="s">
        <v>81</v>
      </c>
      <c r="C13" s="385">
        <v>1728</v>
      </c>
      <c r="D13" s="386">
        <v>1522</v>
      </c>
      <c r="E13" s="387">
        <v>1304</v>
      </c>
    </row>
    <row r="14" spans="1:5" s="331" customFormat="1" ht="12" customHeight="1" x14ac:dyDescent="0.2">
      <c r="A14" s="384" t="s">
        <v>24</v>
      </c>
      <c r="B14" s="69" t="s">
        <v>430</v>
      </c>
      <c r="C14" s="385">
        <v>1656</v>
      </c>
      <c r="D14" s="386">
        <v>2162</v>
      </c>
      <c r="E14" s="387">
        <v>2071</v>
      </c>
    </row>
    <row r="15" spans="1:5" s="333" customFormat="1" ht="12" customHeight="1" x14ac:dyDescent="0.2">
      <c r="A15" s="384" t="s">
        <v>164</v>
      </c>
      <c r="B15" s="88" t="s">
        <v>431</v>
      </c>
      <c r="C15" s="385"/>
      <c r="D15" s="386"/>
      <c r="E15" s="387"/>
    </row>
    <row r="16" spans="1:5" s="333" customFormat="1" ht="12" customHeight="1" x14ac:dyDescent="0.2">
      <c r="A16" s="384" t="s">
        <v>166</v>
      </c>
      <c r="B16" s="69" t="s">
        <v>87</v>
      </c>
      <c r="C16" s="388"/>
      <c r="D16" s="389">
        <v>15</v>
      </c>
      <c r="E16" s="390">
        <v>2</v>
      </c>
    </row>
    <row r="17" spans="1:5" s="331" customFormat="1" ht="12" customHeight="1" x14ac:dyDescent="0.2">
      <c r="A17" s="384" t="s">
        <v>168</v>
      </c>
      <c r="B17" s="69" t="s">
        <v>89</v>
      </c>
      <c r="C17" s="385"/>
      <c r="D17" s="386"/>
      <c r="E17" s="387"/>
    </row>
    <row r="18" spans="1:5" s="333" customFormat="1" ht="12" customHeight="1" thickBot="1" x14ac:dyDescent="0.25">
      <c r="A18" s="384" t="s">
        <v>170</v>
      </c>
      <c r="B18" s="88" t="s">
        <v>91</v>
      </c>
      <c r="C18" s="391">
        <v>0</v>
      </c>
      <c r="D18" s="392">
        <v>0</v>
      </c>
      <c r="E18" s="393">
        <v>0</v>
      </c>
    </row>
    <row r="19" spans="1:5" s="333" customFormat="1" ht="12" customHeight="1" thickBot="1" x14ac:dyDescent="0.25">
      <c r="A19" s="322" t="s">
        <v>26</v>
      </c>
      <c r="B19" s="377" t="s">
        <v>432</v>
      </c>
      <c r="C19" s="138">
        <f>SUM(C20:C22)</f>
        <v>0</v>
      </c>
      <c r="D19" s="378">
        <f>SUM(D20:D22)</f>
        <v>0</v>
      </c>
      <c r="E19" s="379">
        <f>SUM(E20:E22)</f>
        <v>0</v>
      </c>
    </row>
    <row r="20" spans="1:5" s="333" customFormat="1" ht="12" customHeight="1" x14ac:dyDescent="0.2">
      <c r="A20" s="384" t="s">
        <v>28</v>
      </c>
      <c r="B20" s="87" t="s">
        <v>29</v>
      </c>
      <c r="C20" s="385"/>
      <c r="D20" s="386"/>
      <c r="E20" s="387"/>
    </row>
    <row r="21" spans="1:5" s="333" customFormat="1" ht="12" customHeight="1" x14ac:dyDescent="0.2">
      <c r="A21" s="384" t="s">
        <v>30</v>
      </c>
      <c r="B21" s="69" t="s">
        <v>433</v>
      </c>
      <c r="C21" s="385"/>
      <c r="D21" s="386"/>
      <c r="E21" s="387"/>
    </row>
    <row r="22" spans="1:5" s="333" customFormat="1" ht="12" customHeight="1" x14ac:dyDescent="0.2">
      <c r="A22" s="384" t="s">
        <v>32</v>
      </c>
      <c r="B22" s="69" t="s">
        <v>434</v>
      </c>
      <c r="C22" s="385">
        <v>0</v>
      </c>
      <c r="D22" s="386">
        <v>0</v>
      </c>
      <c r="E22" s="387">
        <v>0</v>
      </c>
    </row>
    <row r="23" spans="1:5" s="331" customFormat="1" ht="12" customHeight="1" thickBot="1" x14ac:dyDescent="0.25">
      <c r="A23" s="384" t="s">
        <v>34</v>
      </c>
      <c r="B23" s="69" t="s">
        <v>435</v>
      </c>
      <c r="C23" s="385"/>
      <c r="D23" s="386"/>
      <c r="E23" s="387"/>
    </row>
    <row r="24" spans="1:5" s="331" customFormat="1" ht="12" customHeight="1" thickBot="1" x14ac:dyDescent="0.25">
      <c r="A24" s="394" t="s">
        <v>41</v>
      </c>
      <c r="B24" s="86" t="s">
        <v>233</v>
      </c>
      <c r="C24" s="395"/>
      <c r="D24" s="396"/>
      <c r="E24" s="397"/>
    </row>
    <row r="25" spans="1:5" s="331" customFormat="1" ht="12" customHeight="1" thickBot="1" x14ac:dyDescent="0.25">
      <c r="A25" s="394" t="s">
        <v>204</v>
      </c>
      <c r="B25" s="86" t="s">
        <v>436</v>
      </c>
      <c r="C25" s="138">
        <f>+C26+C27</f>
        <v>0</v>
      </c>
      <c r="D25" s="378">
        <f>+D26+D27</f>
        <v>0</v>
      </c>
      <c r="E25" s="379">
        <f>+E26+E27</f>
        <v>0</v>
      </c>
    </row>
    <row r="26" spans="1:5" s="331" customFormat="1" ht="12" customHeight="1" x14ac:dyDescent="0.2">
      <c r="A26" s="398" t="s">
        <v>57</v>
      </c>
      <c r="B26" s="399" t="s">
        <v>433</v>
      </c>
      <c r="C26" s="123"/>
      <c r="D26" s="400"/>
      <c r="E26" s="401"/>
    </row>
    <row r="27" spans="1:5" s="331" customFormat="1" ht="12" customHeight="1" x14ac:dyDescent="0.2">
      <c r="A27" s="398" t="s">
        <v>63</v>
      </c>
      <c r="B27" s="402" t="s">
        <v>437</v>
      </c>
      <c r="C27" s="143"/>
      <c r="D27" s="403"/>
      <c r="E27" s="404"/>
    </row>
    <row r="28" spans="1:5" s="331" customFormat="1" ht="12" customHeight="1" thickBot="1" x14ac:dyDescent="0.25">
      <c r="A28" s="384" t="s">
        <v>65</v>
      </c>
      <c r="B28" s="405" t="s">
        <v>438</v>
      </c>
      <c r="C28" s="157"/>
      <c r="D28" s="406"/>
      <c r="E28" s="407"/>
    </row>
    <row r="29" spans="1:5" s="331" customFormat="1" ht="12" customHeight="1" thickBot="1" x14ac:dyDescent="0.25">
      <c r="A29" s="394" t="s">
        <v>69</v>
      </c>
      <c r="B29" s="86" t="s">
        <v>439</v>
      </c>
      <c r="C29" s="138">
        <f>+C30+C31+C32</f>
        <v>0</v>
      </c>
      <c r="D29" s="378">
        <f>+D30+D31+D32</f>
        <v>0</v>
      </c>
      <c r="E29" s="379">
        <f>+E30+E31+E32</f>
        <v>0</v>
      </c>
    </row>
    <row r="30" spans="1:5" s="331" customFormat="1" ht="12" customHeight="1" x14ac:dyDescent="0.2">
      <c r="A30" s="398" t="s">
        <v>71</v>
      </c>
      <c r="B30" s="399" t="s">
        <v>95</v>
      </c>
      <c r="C30" s="123"/>
      <c r="D30" s="400"/>
      <c r="E30" s="401"/>
    </row>
    <row r="31" spans="1:5" s="331" customFormat="1" ht="12" customHeight="1" x14ac:dyDescent="0.2">
      <c r="A31" s="398" t="s">
        <v>73</v>
      </c>
      <c r="B31" s="402" t="s">
        <v>97</v>
      </c>
      <c r="C31" s="143"/>
      <c r="D31" s="403"/>
      <c r="E31" s="404"/>
    </row>
    <row r="32" spans="1:5" s="331" customFormat="1" ht="12" customHeight="1" thickBot="1" x14ac:dyDescent="0.25">
      <c r="A32" s="384" t="s">
        <v>75</v>
      </c>
      <c r="B32" s="408" t="s">
        <v>99</v>
      </c>
      <c r="C32" s="157"/>
      <c r="D32" s="406"/>
      <c r="E32" s="407"/>
    </row>
    <row r="33" spans="1:5" s="331" customFormat="1" ht="12" customHeight="1" thickBot="1" x14ac:dyDescent="0.25">
      <c r="A33" s="394" t="s">
        <v>92</v>
      </c>
      <c r="B33" s="86" t="s">
        <v>234</v>
      </c>
      <c r="C33" s="395"/>
      <c r="D33" s="396"/>
      <c r="E33" s="397"/>
    </row>
    <row r="34" spans="1:5" s="331" customFormat="1" ht="12" customHeight="1" thickBot="1" x14ac:dyDescent="0.25">
      <c r="A34" s="394" t="s">
        <v>211</v>
      </c>
      <c r="B34" s="86" t="s">
        <v>440</v>
      </c>
      <c r="C34" s="395"/>
      <c r="D34" s="396"/>
      <c r="E34" s="397"/>
    </row>
    <row r="35" spans="1:5" s="331" customFormat="1" ht="12" customHeight="1" thickBot="1" x14ac:dyDescent="0.25">
      <c r="A35" s="322" t="s">
        <v>114</v>
      </c>
      <c r="B35" s="86" t="s">
        <v>441</v>
      </c>
      <c r="C35" s="138">
        <f>+C8+C19+C24+C25+C29+C33+C34</f>
        <v>7793</v>
      </c>
      <c r="D35" s="378">
        <f>+D8+D19+D24+D25+D29+D33+D34</f>
        <v>10308</v>
      </c>
      <c r="E35" s="379">
        <f>+E8+E19+E24+E25+E29+E33+E34</f>
        <v>9742</v>
      </c>
    </row>
    <row r="36" spans="1:5" s="333" customFormat="1" ht="12" customHeight="1" thickBot="1" x14ac:dyDescent="0.25">
      <c r="A36" s="409" t="s">
        <v>124</v>
      </c>
      <c r="B36" s="86" t="s">
        <v>442</v>
      </c>
      <c r="C36" s="138">
        <f>C39</f>
        <v>23072</v>
      </c>
      <c r="D36" s="378">
        <f>+D37+D38+D39</f>
        <v>24663</v>
      </c>
      <c r="E36" s="379">
        <f>+E37+E38+E39</f>
        <v>22423</v>
      </c>
    </row>
    <row r="37" spans="1:5" s="333" customFormat="1" ht="15" customHeight="1" x14ac:dyDescent="0.2">
      <c r="A37" s="398" t="s">
        <v>443</v>
      </c>
      <c r="B37" s="399" t="s">
        <v>289</v>
      </c>
      <c r="C37" s="123"/>
      <c r="D37" s="400"/>
      <c r="E37" s="401"/>
    </row>
    <row r="38" spans="1:5" s="333" customFormat="1" ht="15" customHeight="1" x14ac:dyDescent="0.2">
      <c r="A38" s="398" t="s">
        <v>444</v>
      </c>
      <c r="B38" s="402" t="s">
        <v>445</v>
      </c>
      <c r="C38" s="143"/>
      <c r="D38" s="403"/>
      <c r="E38" s="404"/>
    </row>
    <row r="39" spans="1:5" ht="13.5" thickBot="1" x14ac:dyDescent="0.25">
      <c r="A39" s="384" t="s">
        <v>446</v>
      </c>
      <c r="B39" s="408" t="s">
        <v>447</v>
      </c>
      <c r="C39" s="157">
        <v>23072</v>
      </c>
      <c r="D39" s="406">
        <v>24663</v>
      </c>
      <c r="E39" s="407">
        <v>22423</v>
      </c>
    </row>
    <row r="40" spans="1:5" s="326" customFormat="1" ht="16.5" customHeight="1" thickBot="1" x14ac:dyDescent="0.25">
      <c r="A40" s="409" t="s">
        <v>215</v>
      </c>
      <c r="B40" s="410" t="s">
        <v>448</v>
      </c>
      <c r="C40" s="411">
        <f>+C35+C36</f>
        <v>30865</v>
      </c>
      <c r="D40" s="412">
        <f>+D35+D36</f>
        <v>34971</v>
      </c>
      <c r="E40" s="413">
        <f>+E35+E36</f>
        <v>32165</v>
      </c>
    </row>
    <row r="41" spans="1:5" s="351" customFormat="1" ht="12" customHeight="1" x14ac:dyDescent="0.2">
      <c r="A41" s="343"/>
      <c r="B41" s="344"/>
      <c r="C41" s="345"/>
      <c r="D41" s="345"/>
      <c r="E41" s="345"/>
    </row>
    <row r="42" spans="1:5" ht="12" customHeight="1" thickBot="1" x14ac:dyDescent="0.25">
      <c r="A42" s="346"/>
      <c r="B42" s="347"/>
      <c r="C42" s="348"/>
      <c r="D42" s="348"/>
      <c r="E42" s="348"/>
    </row>
    <row r="43" spans="1:5" ht="12" customHeight="1" thickBot="1" x14ac:dyDescent="0.25">
      <c r="A43" s="327" t="s">
        <v>222</v>
      </c>
      <c r="B43" s="328"/>
      <c r="C43" s="328"/>
      <c r="D43" s="328"/>
      <c r="E43" s="329"/>
    </row>
    <row r="44" spans="1:5" ht="12" customHeight="1" thickBot="1" x14ac:dyDescent="0.25">
      <c r="A44" s="394" t="s">
        <v>12</v>
      </c>
      <c r="B44" s="86" t="s">
        <v>449</v>
      </c>
      <c r="C44" s="138">
        <f>SUM(C45:C49)</f>
        <v>30865</v>
      </c>
      <c r="D44" s="138">
        <f>SUM(D45:D49)</f>
        <v>34041</v>
      </c>
      <c r="E44" s="379">
        <f>SUM(E45:E49)</f>
        <v>31455</v>
      </c>
    </row>
    <row r="45" spans="1:5" ht="12" customHeight="1" x14ac:dyDescent="0.2">
      <c r="A45" s="384" t="s">
        <v>14</v>
      </c>
      <c r="B45" s="87" t="s">
        <v>157</v>
      </c>
      <c r="C45" s="123">
        <v>14923</v>
      </c>
      <c r="D45" s="123">
        <v>16779</v>
      </c>
      <c r="E45" s="401">
        <v>16004</v>
      </c>
    </row>
    <row r="46" spans="1:5" ht="12" customHeight="1" x14ac:dyDescent="0.2">
      <c r="A46" s="384" t="s">
        <v>16</v>
      </c>
      <c r="B46" s="69" t="s">
        <v>158</v>
      </c>
      <c r="C46" s="127">
        <v>4056</v>
      </c>
      <c r="D46" s="127">
        <v>4406</v>
      </c>
      <c r="E46" s="158">
        <v>4348</v>
      </c>
    </row>
    <row r="47" spans="1:5" ht="12" customHeight="1" x14ac:dyDescent="0.2">
      <c r="A47" s="384" t="s">
        <v>18</v>
      </c>
      <c r="B47" s="69" t="s">
        <v>159</v>
      </c>
      <c r="C47" s="127">
        <v>11886</v>
      </c>
      <c r="D47" s="127">
        <v>12856</v>
      </c>
      <c r="E47" s="158">
        <v>11103</v>
      </c>
    </row>
    <row r="48" spans="1:5" s="351" customFormat="1" ht="12" customHeight="1" x14ac:dyDescent="0.2">
      <c r="A48" s="384" t="s">
        <v>20</v>
      </c>
      <c r="B48" s="69" t="s">
        <v>160</v>
      </c>
      <c r="C48" s="127"/>
      <c r="D48" s="127"/>
      <c r="E48" s="158"/>
    </row>
    <row r="49" spans="1:5" ht="12" customHeight="1" thickBot="1" x14ac:dyDescent="0.25">
      <c r="A49" s="384" t="s">
        <v>22</v>
      </c>
      <c r="B49" s="69" t="s">
        <v>162</v>
      </c>
      <c r="C49" s="127"/>
      <c r="D49" s="127"/>
      <c r="E49" s="158"/>
    </row>
    <row r="50" spans="1:5" ht="12" customHeight="1" thickBot="1" x14ac:dyDescent="0.25">
      <c r="A50" s="394" t="s">
        <v>26</v>
      </c>
      <c r="B50" s="86" t="s">
        <v>450</v>
      </c>
      <c r="C50" s="138">
        <f>SUM(C51:C53)</f>
        <v>0</v>
      </c>
      <c r="D50" s="138">
        <f>SUM(D51:D53)</f>
        <v>930</v>
      </c>
      <c r="E50" s="379">
        <f>SUM(E51:E53)</f>
        <v>930</v>
      </c>
    </row>
    <row r="51" spans="1:5" ht="12" customHeight="1" x14ac:dyDescent="0.2">
      <c r="A51" s="384" t="s">
        <v>28</v>
      </c>
      <c r="B51" s="87" t="s">
        <v>183</v>
      </c>
      <c r="C51" s="123">
        <v>0</v>
      </c>
      <c r="D51" s="123">
        <v>930</v>
      </c>
      <c r="E51" s="401">
        <v>930</v>
      </c>
    </row>
    <row r="52" spans="1:5" ht="12" customHeight="1" x14ac:dyDescent="0.2">
      <c r="A52" s="384" t="s">
        <v>30</v>
      </c>
      <c r="B52" s="69" t="s">
        <v>185</v>
      </c>
      <c r="C52" s="127">
        <v>0</v>
      </c>
      <c r="D52" s="127">
        <v>0</v>
      </c>
      <c r="E52" s="158"/>
    </row>
    <row r="53" spans="1:5" ht="15" customHeight="1" x14ac:dyDescent="0.2">
      <c r="A53" s="384" t="s">
        <v>32</v>
      </c>
      <c r="B53" s="69" t="s">
        <v>451</v>
      </c>
      <c r="C53" s="127"/>
      <c r="D53" s="127"/>
      <c r="E53" s="158"/>
    </row>
    <row r="54" spans="1:5" ht="13.5" thickBot="1" x14ac:dyDescent="0.25">
      <c r="A54" s="384" t="s">
        <v>34</v>
      </c>
      <c r="B54" s="69" t="s">
        <v>452</v>
      </c>
      <c r="C54" s="127"/>
      <c r="D54" s="127"/>
      <c r="E54" s="158"/>
    </row>
    <row r="55" spans="1:5" ht="15" customHeight="1" thickBot="1" x14ac:dyDescent="0.25">
      <c r="A55" s="394" t="s">
        <v>41</v>
      </c>
      <c r="B55" s="414" t="s">
        <v>453</v>
      </c>
      <c r="C55" s="411">
        <f>+C44+C50</f>
        <v>30865</v>
      </c>
      <c r="D55" s="411">
        <f>+D44+D50</f>
        <v>34971</v>
      </c>
      <c r="E55" s="413">
        <f>+E44+E50</f>
        <v>32385</v>
      </c>
    </row>
    <row r="56" spans="1:5" ht="13.5" thickBot="1" x14ac:dyDescent="0.25">
      <c r="C56" s="366"/>
      <c r="D56" s="366"/>
      <c r="E56" s="366"/>
    </row>
    <row r="57" spans="1:5" ht="13.5" thickBot="1" x14ac:dyDescent="0.25">
      <c r="A57" s="367" t="s">
        <v>424</v>
      </c>
      <c r="B57" s="368"/>
      <c r="C57" s="369">
        <v>7</v>
      </c>
      <c r="D57" s="369">
        <v>7</v>
      </c>
      <c r="E57" s="415">
        <v>7</v>
      </c>
    </row>
    <row r="58" spans="1:5" ht="13.5" thickBot="1" x14ac:dyDescent="0.25">
      <c r="A58" s="367" t="s">
        <v>425</v>
      </c>
      <c r="B58" s="368"/>
      <c r="C58" s="369">
        <v>0</v>
      </c>
      <c r="D58" s="369">
        <v>0</v>
      </c>
      <c r="E58" s="415">
        <v>0</v>
      </c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65" right="0.78740157480314965" top="1.0329166666666667" bottom="0.98425196850393704" header="0.78740157480314965" footer="0.78740157480314965"/>
  <pageSetup paperSize="9" scale="74" orientation="portrait" verticalDpi="300" r:id="rId1"/>
  <headerFooter alignWithMargins="0">
    <oddHeader>&amp;C&amp;"Times New Roman CE,Félkövér"&amp;8Tiszagyulaházi Aprajafalva Óvoda  2014. évi költségvetési bevételeinek és kiadásai előirányzat csoportonként és kiemelt előirányzatonként&amp;R&amp;"Times New Roman CE,Dőlt"&amp;8
8.mellék a 9/2015. (V. 19.)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view="pageLayout" zoomScaleNormal="100" workbookViewId="0">
      <selection activeCell="C16" sqref="C16"/>
    </sheetView>
  </sheetViews>
  <sheetFormatPr defaultRowHeight="12.75" x14ac:dyDescent="0.2"/>
  <cols>
    <col min="1" max="1" width="7" style="416" customWidth="1"/>
    <col min="2" max="2" width="32" style="321" customWidth="1"/>
    <col min="3" max="3" width="12.5" style="321" customWidth="1"/>
    <col min="4" max="6" width="11.83203125" style="321" customWidth="1"/>
    <col min="7" max="7" width="12.83203125" style="321" customWidth="1"/>
    <col min="8" max="16384" width="9.33203125" style="321"/>
  </cols>
  <sheetData>
    <row r="1" spans="1:7" ht="14.25" thickBot="1" x14ac:dyDescent="0.25">
      <c r="G1" s="417" t="s">
        <v>1</v>
      </c>
    </row>
    <row r="2" spans="1:7" ht="17.25" customHeight="1" thickBot="1" x14ac:dyDescent="0.25">
      <c r="A2" s="418" t="s">
        <v>454</v>
      </c>
      <c r="B2" s="419" t="s">
        <v>455</v>
      </c>
      <c r="C2" s="419" t="s">
        <v>456</v>
      </c>
      <c r="D2" s="419" t="s">
        <v>457</v>
      </c>
      <c r="E2" s="420" t="s">
        <v>458</v>
      </c>
      <c r="F2" s="420"/>
      <c r="G2" s="421"/>
    </row>
    <row r="3" spans="1:7" s="426" customFormat="1" ht="57.75" customHeight="1" thickBot="1" x14ac:dyDescent="0.25">
      <c r="A3" s="422"/>
      <c r="B3" s="423"/>
      <c r="C3" s="423"/>
      <c r="D3" s="423"/>
      <c r="E3" s="424" t="s">
        <v>459</v>
      </c>
      <c r="F3" s="424" t="s">
        <v>460</v>
      </c>
      <c r="G3" s="425" t="s">
        <v>461</v>
      </c>
    </row>
    <row r="4" spans="1:7" s="351" customFormat="1" ht="15" customHeight="1" thickBot="1" x14ac:dyDescent="0.25">
      <c r="A4" s="322" t="s">
        <v>7</v>
      </c>
      <c r="B4" s="323" t="s">
        <v>8</v>
      </c>
      <c r="C4" s="323" t="s">
        <v>9</v>
      </c>
      <c r="D4" s="323" t="s">
        <v>10</v>
      </c>
      <c r="E4" s="323" t="s">
        <v>462</v>
      </c>
      <c r="F4" s="323" t="s">
        <v>224</v>
      </c>
      <c r="G4" s="427" t="s">
        <v>225</v>
      </c>
    </row>
    <row r="5" spans="1:7" ht="15" customHeight="1" x14ac:dyDescent="0.2">
      <c r="A5" s="428" t="s">
        <v>12</v>
      </c>
      <c r="B5" s="429" t="s">
        <v>463</v>
      </c>
      <c r="C5" s="430">
        <v>8389</v>
      </c>
      <c r="D5" s="430"/>
      <c r="E5" s="431">
        <f>C5-D5</f>
        <v>8389</v>
      </c>
      <c r="F5" s="430">
        <v>6816</v>
      </c>
      <c r="G5" s="432">
        <v>1573</v>
      </c>
    </row>
    <row r="6" spans="1:7" ht="15" customHeight="1" x14ac:dyDescent="0.2">
      <c r="A6" s="433" t="s">
        <v>26</v>
      </c>
      <c r="B6" s="434" t="s">
        <v>464</v>
      </c>
      <c r="C6" s="435">
        <v>-220</v>
      </c>
      <c r="D6" s="435">
        <v>0</v>
      </c>
      <c r="E6" s="431">
        <f t="shared" ref="E6:E11" si="0">C6-D6</f>
        <v>-220</v>
      </c>
      <c r="F6" s="435">
        <v>-220</v>
      </c>
      <c r="G6" s="436">
        <v>0</v>
      </c>
    </row>
    <row r="7" spans="1:7" x14ac:dyDescent="0.2">
      <c r="A7" s="433" t="s">
        <v>41</v>
      </c>
      <c r="B7" s="434"/>
      <c r="C7" s="435"/>
      <c r="D7" s="435"/>
      <c r="E7" s="431"/>
      <c r="F7" s="435"/>
      <c r="G7" s="436"/>
    </row>
    <row r="8" spans="1:7" ht="15" customHeight="1" x14ac:dyDescent="0.2">
      <c r="A8" s="433" t="s">
        <v>204</v>
      </c>
      <c r="B8" s="434"/>
      <c r="C8" s="435"/>
      <c r="D8" s="435"/>
      <c r="E8" s="431"/>
      <c r="F8" s="435"/>
      <c r="G8" s="436"/>
    </row>
    <row r="9" spans="1:7" ht="15" customHeight="1" x14ac:dyDescent="0.2">
      <c r="A9" s="433" t="s">
        <v>69</v>
      </c>
      <c r="B9" s="434"/>
      <c r="C9" s="435"/>
      <c r="D9" s="435"/>
      <c r="E9" s="431">
        <f t="shared" si="0"/>
        <v>0</v>
      </c>
      <c r="F9" s="435"/>
      <c r="G9" s="436"/>
    </row>
    <row r="10" spans="1:7" ht="15" customHeight="1" x14ac:dyDescent="0.2">
      <c r="A10" s="433" t="s">
        <v>92</v>
      </c>
      <c r="B10" s="434"/>
      <c r="C10" s="435"/>
      <c r="D10" s="435"/>
      <c r="E10" s="431">
        <f t="shared" si="0"/>
        <v>0</v>
      </c>
      <c r="F10" s="435"/>
      <c r="G10" s="436"/>
    </row>
    <row r="11" spans="1:7" ht="15" customHeight="1" x14ac:dyDescent="0.2">
      <c r="A11" s="433" t="s">
        <v>211</v>
      </c>
      <c r="B11" s="434"/>
      <c r="C11" s="435"/>
      <c r="D11" s="435"/>
      <c r="E11" s="431">
        <f t="shared" si="0"/>
        <v>0</v>
      </c>
      <c r="F11" s="435"/>
      <c r="G11" s="436"/>
    </row>
    <row r="12" spans="1:7" ht="15" customHeight="1" x14ac:dyDescent="0.2">
      <c r="A12" s="433" t="s">
        <v>114</v>
      </c>
      <c r="B12" s="434"/>
      <c r="C12" s="435"/>
      <c r="D12" s="435"/>
      <c r="E12" s="431">
        <f t="shared" ref="E12:E24" si="1">C12+D12</f>
        <v>0</v>
      </c>
      <c r="F12" s="435"/>
      <c r="G12" s="436"/>
    </row>
    <row r="13" spans="1:7" ht="15" customHeight="1" x14ac:dyDescent="0.2">
      <c r="A13" s="433" t="s">
        <v>124</v>
      </c>
      <c r="B13" s="434"/>
      <c r="C13" s="435"/>
      <c r="D13" s="435"/>
      <c r="E13" s="431">
        <f t="shared" si="1"/>
        <v>0</v>
      </c>
      <c r="F13" s="435"/>
      <c r="G13" s="436"/>
    </row>
    <row r="14" spans="1:7" ht="15" customHeight="1" x14ac:dyDescent="0.2">
      <c r="A14" s="433" t="s">
        <v>215</v>
      </c>
      <c r="B14" s="434"/>
      <c r="C14" s="435"/>
      <c r="D14" s="435"/>
      <c r="E14" s="431">
        <f t="shared" si="1"/>
        <v>0</v>
      </c>
      <c r="F14" s="435"/>
      <c r="G14" s="436"/>
    </row>
    <row r="15" spans="1:7" ht="15" customHeight="1" x14ac:dyDescent="0.2">
      <c r="A15" s="433" t="s">
        <v>238</v>
      </c>
      <c r="B15" s="434"/>
      <c r="C15" s="435"/>
      <c r="D15" s="435"/>
      <c r="E15" s="431">
        <f t="shared" si="1"/>
        <v>0</v>
      </c>
      <c r="F15" s="435"/>
      <c r="G15" s="436"/>
    </row>
    <row r="16" spans="1:7" ht="15" customHeight="1" x14ac:dyDescent="0.2">
      <c r="A16" s="433" t="s">
        <v>239</v>
      </c>
      <c r="B16" s="434"/>
      <c r="C16" s="435"/>
      <c r="D16" s="435"/>
      <c r="E16" s="431">
        <f t="shared" si="1"/>
        <v>0</v>
      </c>
      <c r="F16" s="435"/>
      <c r="G16" s="436"/>
    </row>
    <row r="17" spans="1:7" ht="15" customHeight="1" x14ac:dyDescent="0.2">
      <c r="A17" s="433" t="s">
        <v>240</v>
      </c>
      <c r="B17" s="434"/>
      <c r="C17" s="435"/>
      <c r="D17" s="435"/>
      <c r="E17" s="431">
        <f t="shared" si="1"/>
        <v>0</v>
      </c>
      <c r="F17" s="435"/>
      <c r="G17" s="436"/>
    </row>
    <row r="18" spans="1:7" ht="15" customHeight="1" x14ac:dyDescent="0.2">
      <c r="A18" s="433" t="s">
        <v>243</v>
      </c>
      <c r="B18" s="434"/>
      <c r="C18" s="435"/>
      <c r="D18" s="435"/>
      <c r="E18" s="431">
        <f t="shared" si="1"/>
        <v>0</v>
      </c>
      <c r="F18" s="435"/>
      <c r="G18" s="436"/>
    </row>
    <row r="19" spans="1:7" ht="15" customHeight="1" x14ac:dyDescent="0.2">
      <c r="A19" s="433" t="s">
        <v>246</v>
      </c>
      <c r="B19" s="434"/>
      <c r="C19" s="435"/>
      <c r="D19" s="435"/>
      <c r="E19" s="431">
        <f t="shared" si="1"/>
        <v>0</v>
      </c>
      <c r="F19" s="435"/>
      <c r="G19" s="436"/>
    </row>
    <row r="20" spans="1:7" ht="15" customHeight="1" x14ac:dyDescent="0.2">
      <c r="A20" s="433" t="s">
        <v>249</v>
      </c>
      <c r="B20" s="434"/>
      <c r="C20" s="435"/>
      <c r="D20" s="435"/>
      <c r="E20" s="431">
        <f t="shared" si="1"/>
        <v>0</v>
      </c>
      <c r="F20" s="435"/>
      <c r="G20" s="436"/>
    </row>
    <row r="21" spans="1:7" ht="15" customHeight="1" x14ac:dyDescent="0.2">
      <c r="A21" s="433" t="s">
        <v>252</v>
      </c>
      <c r="B21" s="434"/>
      <c r="C21" s="435"/>
      <c r="D21" s="435"/>
      <c r="E21" s="431">
        <f t="shared" si="1"/>
        <v>0</v>
      </c>
      <c r="F21" s="435"/>
      <c r="G21" s="436"/>
    </row>
    <row r="22" spans="1:7" ht="15" customHeight="1" x14ac:dyDescent="0.2">
      <c r="A22" s="433" t="s">
        <v>255</v>
      </c>
      <c r="B22" s="434"/>
      <c r="C22" s="435"/>
      <c r="D22" s="435"/>
      <c r="E22" s="431">
        <f t="shared" si="1"/>
        <v>0</v>
      </c>
      <c r="F22" s="435"/>
      <c r="G22" s="436"/>
    </row>
    <row r="23" spans="1:7" ht="15" customHeight="1" x14ac:dyDescent="0.2">
      <c r="A23" s="433" t="s">
        <v>258</v>
      </c>
      <c r="B23" s="434"/>
      <c r="C23" s="435"/>
      <c r="D23" s="435"/>
      <c r="E23" s="431">
        <f t="shared" si="1"/>
        <v>0</v>
      </c>
      <c r="F23" s="435"/>
      <c r="G23" s="436"/>
    </row>
    <row r="24" spans="1:7" ht="15" customHeight="1" thickBot="1" x14ac:dyDescent="0.25">
      <c r="A24" s="433" t="s">
        <v>261</v>
      </c>
      <c r="B24" s="434"/>
      <c r="C24" s="435"/>
      <c r="D24" s="435"/>
      <c r="E24" s="431">
        <f t="shared" si="1"/>
        <v>0</v>
      </c>
      <c r="F24" s="435"/>
      <c r="G24" s="436"/>
    </row>
    <row r="25" spans="1:7" ht="15" customHeight="1" thickBot="1" x14ac:dyDescent="0.25">
      <c r="A25" s="437" t="s">
        <v>465</v>
      </c>
      <c r="B25" s="438"/>
      <c r="C25" s="439">
        <f>SUM(C5:C24)</f>
        <v>8169</v>
      </c>
      <c r="D25" s="439">
        <f>SUM(D5:D24)</f>
        <v>0</v>
      </c>
      <c r="E25" s="439">
        <f>SUM(E5:E24)</f>
        <v>8169</v>
      </c>
      <c r="F25" s="439">
        <f>SUM(F5:F24)</f>
        <v>6596</v>
      </c>
      <c r="G25" s="440">
        <f>SUM(G5:G24)</f>
        <v>1573</v>
      </c>
    </row>
  </sheetData>
  <mergeCells count="6">
    <mergeCell ref="A2:A3"/>
    <mergeCell ref="B2:B3"/>
    <mergeCell ref="C2:C3"/>
    <mergeCell ref="D2:D3"/>
    <mergeCell ref="E2:G2"/>
    <mergeCell ref="A25:B25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&amp;C&amp;"Times New Roman CE,Félkövér"&amp;8Tiszagyulaháza Község  2014. évi maradvány leveztése&amp;R&amp;"Times New Roman CE,Dőlt"&amp;8 9.melléklet a 9/2015. (V. 19.)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6</vt:i4>
      </vt:variant>
    </vt:vector>
  </HeadingPairs>
  <TitlesOfParts>
    <vt:vector size="18" baseType="lpstr">
      <vt:lpstr>1.sz.mell.</vt:lpstr>
      <vt:lpstr>2.sz.mell  </vt:lpstr>
      <vt:lpstr>3.sz.mell  </vt:lpstr>
      <vt:lpstr>4.sz.mell.</vt:lpstr>
      <vt:lpstr>5.sz.mell.</vt:lpstr>
      <vt:lpstr>6 sz. mell. </vt:lpstr>
      <vt:lpstr>7. sz. mell</vt:lpstr>
      <vt:lpstr>8. sz. mell.</vt:lpstr>
      <vt:lpstr>9.sz.mell</vt:lpstr>
      <vt:lpstr>10.sz mell</vt:lpstr>
      <vt:lpstr>11.sz mell</vt:lpstr>
      <vt:lpstr>12.sz mell</vt:lpstr>
      <vt:lpstr>'7. sz. mell'!Nyomtatási_cím</vt:lpstr>
      <vt:lpstr>'8. sz. mell.'!Nyomtatási_cím</vt:lpstr>
      <vt:lpstr>'1.sz.mell.'!Nyomtatási_terület</vt:lpstr>
      <vt:lpstr>'2.sz.mell  '!Nyomtatási_terület</vt:lpstr>
      <vt:lpstr>'5.sz.mell.'!Nyomtatási_terület</vt:lpstr>
      <vt:lpstr>'6 sz. mell. 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2016-02-02T09:57:03Z</dcterms:created>
  <dcterms:modified xsi:type="dcterms:W3CDTF">2016-02-02T10:06:22Z</dcterms:modified>
</cp:coreProperties>
</file>