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 activeTab="11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8" r:id="rId8"/>
    <sheet name="9mell" sheetId="9" r:id="rId9"/>
    <sheet name="10mell" sheetId="10" r:id="rId10"/>
    <sheet name="11mel" sheetId="11" r:id="rId11"/>
    <sheet name="12mell" sheetId="12" r:id="rId12"/>
  </sheets>
  <calcPr calcId="145621"/>
</workbook>
</file>

<file path=xl/calcChain.xml><?xml version="1.0" encoding="utf-8"?>
<calcChain xmlns="http://schemas.openxmlformats.org/spreadsheetml/2006/main">
  <c r="N25" i="12" l="1"/>
  <c r="M25" i="12"/>
  <c r="L25" i="12"/>
  <c r="K25" i="12"/>
  <c r="J25" i="12"/>
  <c r="I25" i="12"/>
  <c r="H25" i="12"/>
  <c r="G25" i="12"/>
  <c r="F25" i="12"/>
  <c r="E25" i="12"/>
  <c r="D25" i="12"/>
  <c r="C25" i="12"/>
  <c r="O25" i="12" s="1"/>
  <c r="P25" i="12" s="1"/>
  <c r="O24" i="12"/>
  <c r="J24" i="12"/>
  <c r="O23" i="12"/>
  <c r="K22" i="12"/>
  <c r="H22" i="12"/>
  <c r="O22" i="12" s="1"/>
  <c r="P22" i="12" s="1"/>
  <c r="N21" i="12"/>
  <c r="O21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O20" i="12" s="1"/>
  <c r="P20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9" i="12" s="1"/>
  <c r="P19" i="12" s="1"/>
  <c r="N18" i="12"/>
  <c r="M18" i="12"/>
  <c r="L18" i="12"/>
  <c r="K18" i="12"/>
  <c r="J18" i="12"/>
  <c r="I18" i="12"/>
  <c r="H18" i="12"/>
  <c r="G18" i="12"/>
  <c r="F18" i="12"/>
  <c r="E18" i="12"/>
  <c r="D18" i="12"/>
  <c r="C18" i="12"/>
  <c r="O18" i="12" s="1"/>
  <c r="P18" i="12" s="1"/>
  <c r="N17" i="12"/>
  <c r="N26" i="12" s="1"/>
  <c r="M17" i="12"/>
  <c r="M26" i="12" s="1"/>
  <c r="L17" i="12"/>
  <c r="L26" i="12" s="1"/>
  <c r="K17" i="12"/>
  <c r="K26" i="12" s="1"/>
  <c r="J17" i="12"/>
  <c r="J26" i="12" s="1"/>
  <c r="I17" i="12"/>
  <c r="I26" i="12" s="1"/>
  <c r="H17" i="12"/>
  <c r="H26" i="12" s="1"/>
  <c r="G17" i="12"/>
  <c r="G26" i="12" s="1"/>
  <c r="F17" i="12"/>
  <c r="F26" i="12" s="1"/>
  <c r="E17" i="12"/>
  <c r="E26" i="12" s="1"/>
  <c r="D17" i="12"/>
  <c r="D26" i="12" s="1"/>
  <c r="C17" i="12"/>
  <c r="C26" i="12" s="1"/>
  <c r="O26" i="12" s="1"/>
  <c r="N14" i="12"/>
  <c r="L14" i="12"/>
  <c r="K14" i="12"/>
  <c r="F14" i="12"/>
  <c r="E14" i="12"/>
  <c r="O14" i="12" s="1"/>
  <c r="O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O12" i="12" s="1"/>
  <c r="O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O10" i="12" s="1"/>
  <c r="O9" i="12"/>
  <c r="M8" i="12"/>
  <c r="L8" i="12"/>
  <c r="H8" i="12"/>
  <c r="O8" i="12" s="1"/>
  <c r="M7" i="12"/>
  <c r="L7" i="12"/>
  <c r="K7" i="12"/>
  <c r="J7" i="12"/>
  <c r="O7" i="12" s="1"/>
  <c r="N6" i="12"/>
  <c r="N15" i="12" s="1"/>
  <c r="M6" i="12"/>
  <c r="M15" i="12" s="1"/>
  <c r="L6" i="12"/>
  <c r="L15" i="12" s="1"/>
  <c r="K6" i="12"/>
  <c r="K15" i="12" s="1"/>
  <c r="J6" i="12"/>
  <c r="J15" i="12" s="1"/>
  <c r="I6" i="12"/>
  <c r="I15" i="12" s="1"/>
  <c r="H6" i="12"/>
  <c r="H15" i="12" s="1"/>
  <c r="G6" i="12"/>
  <c r="G15" i="12" s="1"/>
  <c r="F6" i="12"/>
  <c r="F15" i="12" s="1"/>
  <c r="E6" i="12"/>
  <c r="E15" i="12" s="1"/>
  <c r="D6" i="12"/>
  <c r="D15" i="12" s="1"/>
  <c r="C6" i="12"/>
  <c r="C15" i="12" s="1"/>
  <c r="D30" i="11"/>
  <c r="C30" i="11"/>
  <c r="F138" i="10"/>
  <c r="E138" i="10"/>
  <c r="D138" i="10"/>
  <c r="C138" i="10"/>
  <c r="F133" i="10"/>
  <c r="E133" i="10"/>
  <c r="D133" i="10"/>
  <c r="C133" i="10"/>
  <c r="F128" i="10"/>
  <c r="E128" i="10"/>
  <c r="D128" i="10"/>
  <c r="C128" i="10"/>
  <c r="F124" i="10"/>
  <c r="F143" i="10" s="1"/>
  <c r="E124" i="10"/>
  <c r="E143" i="10" s="1"/>
  <c r="D124" i="10"/>
  <c r="D143" i="10" s="1"/>
  <c r="C124" i="10"/>
  <c r="C143" i="10" s="1"/>
  <c r="F120" i="10"/>
  <c r="E120" i="10"/>
  <c r="D120" i="10"/>
  <c r="C120" i="10"/>
  <c r="F106" i="10"/>
  <c r="E106" i="10"/>
  <c r="D106" i="10"/>
  <c r="C106" i="10"/>
  <c r="E95" i="10"/>
  <c r="D95" i="10"/>
  <c r="C95" i="10"/>
  <c r="D93" i="10"/>
  <c r="F90" i="10"/>
  <c r="F123" i="10" s="1"/>
  <c r="F144" i="10" s="1"/>
  <c r="E90" i="10"/>
  <c r="E123" i="10" s="1"/>
  <c r="E144" i="10" s="1"/>
  <c r="D90" i="10"/>
  <c r="D123" i="10" s="1"/>
  <c r="D144" i="10" s="1"/>
  <c r="C90" i="10"/>
  <c r="C123" i="10" s="1"/>
  <c r="C144" i="10" s="1"/>
  <c r="F77" i="10"/>
  <c r="E77" i="10"/>
  <c r="D77" i="10"/>
  <c r="C77" i="10"/>
  <c r="F73" i="10"/>
  <c r="E73" i="10"/>
  <c r="D73" i="10"/>
  <c r="C73" i="10"/>
  <c r="F70" i="10"/>
  <c r="E70" i="10"/>
  <c r="D70" i="10"/>
  <c r="C70" i="10"/>
  <c r="F65" i="10"/>
  <c r="E65" i="10"/>
  <c r="D65" i="10"/>
  <c r="C65" i="10"/>
  <c r="F61" i="10"/>
  <c r="F83" i="10" s="1"/>
  <c r="E61" i="10"/>
  <c r="E83" i="10" s="1"/>
  <c r="D61" i="10"/>
  <c r="D83" i="10" s="1"/>
  <c r="C61" i="10"/>
  <c r="C83" i="10" s="1"/>
  <c r="F55" i="10"/>
  <c r="E55" i="10"/>
  <c r="D55" i="10"/>
  <c r="C55" i="10"/>
  <c r="F50" i="10"/>
  <c r="E50" i="10"/>
  <c r="D50" i="10"/>
  <c r="C50" i="10"/>
  <c r="F44" i="10"/>
  <c r="E44" i="10"/>
  <c r="D44" i="10"/>
  <c r="C44" i="10"/>
  <c r="D35" i="10"/>
  <c r="C35" i="10"/>
  <c r="F33" i="10"/>
  <c r="E33" i="10"/>
  <c r="D33" i="10"/>
  <c r="C33" i="10"/>
  <c r="D32" i="10"/>
  <c r="F27" i="10"/>
  <c r="E27" i="10"/>
  <c r="D27" i="10"/>
  <c r="C27" i="10"/>
  <c r="F26" i="10"/>
  <c r="E26" i="10"/>
  <c r="D26" i="10"/>
  <c r="C26" i="10"/>
  <c r="F19" i="10"/>
  <c r="E19" i="10"/>
  <c r="D19" i="10"/>
  <c r="C19" i="10"/>
  <c r="F12" i="10"/>
  <c r="E12" i="10"/>
  <c r="D12" i="10"/>
  <c r="C12" i="10"/>
  <c r="C10" i="10"/>
  <c r="F5" i="10"/>
  <c r="F60" i="10" s="1"/>
  <c r="F84" i="10" s="1"/>
  <c r="E5" i="10"/>
  <c r="E60" i="10" s="1"/>
  <c r="E84" i="10" s="1"/>
  <c r="D5" i="10"/>
  <c r="D60" i="10" s="1"/>
  <c r="D84" i="10" s="1"/>
  <c r="C5" i="10"/>
  <c r="C60" i="10" s="1"/>
  <c r="C84" i="10" s="1"/>
  <c r="E49" i="9"/>
  <c r="D49" i="9"/>
  <c r="F48" i="9"/>
  <c r="F47" i="9"/>
  <c r="F46" i="9"/>
  <c r="F45" i="9"/>
  <c r="C43" i="9"/>
  <c r="F43" i="9" s="1"/>
  <c r="F42" i="9"/>
  <c r="E39" i="9"/>
  <c r="D39" i="9"/>
  <c r="C39" i="9"/>
  <c r="C44" i="9" s="1"/>
  <c r="F44" i="9" s="1"/>
  <c r="F38" i="9"/>
  <c r="F37" i="9"/>
  <c r="F36" i="9"/>
  <c r="F35" i="9"/>
  <c r="F34" i="9"/>
  <c r="F33" i="9"/>
  <c r="F32" i="9"/>
  <c r="F39" i="9" s="1"/>
  <c r="E24" i="9"/>
  <c r="D24" i="9"/>
  <c r="F23" i="9"/>
  <c r="F22" i="9"/>
  <c r="C21" i="9"/>
  <c r="C24" i="9" s="1"/>
  <c r="F20" i="9"/>
  <c r="F19" i="9"/>
  <c r="F18" i="9"/>
  <c r="F17" i="9"/>
  <c r="E14" i="9"/>
  <c r="D14" i="9"/>
  <c r="C14" i="9"/>
  <c r="F13" i="9"/>
  <c r="F12" i="9"/>
  <c r="F11" i="9"/>
  <c r="F10" i="9"/>
  <c r="F9" i="9"/>
  <c r="F8" i="9"/>
  <c r="F7" i="9"/>
  <c r="F14" i="9" s="1"/>
  <c r="G24" i="8"/>
  <c r="F24" i="8"/>
  <c r="C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24" i="8" s="1"/>
  <c r="G24" i="7"/>
  <c r="F24" i="7"/>
  <c r="E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24" i="7" s="1"/>
  <c r="C10" i="7"/>
  <c r="C24" i="7" s="1"/>
  <c r="G30" i="6"/>
  <c r="G31" i="6" s="1"/>
  <c r="F30" i="6"/>
  <c r="D24" i="6"/>
  <c r="D30" i="6" s="1"/>
  <c r="C24" i="6"/>
  <c r="C18" i="6"/>
  <c r="C30" i="6" s="1"/>
  <c r="G17" i="6"/>
  <c r="F17" i="6"/>
  <c r="F31" i="6" s="1"/>
  <c r="C17" i="6"/>
  <c r="C31" i="6" s="1"/>
  <c r="D7" i="6"/>
  <c r="D6" i="6"/>
  <c r="D17" i="6" s="1"/>
  <c r="D31" i="6" s="1"/>
  <c r="E36" i="6" s="1"/>
  <c r="G28" i="5"/>
  <c r="F28" i="5"/>
  <c r="D25" i="5"/>
  <c r="C25" i="5"/>
  <c r="D21" i="5"/>
  <c r="D20" i="5" s="1"/>
  <c r="D28" i="5" s="1"/>
  <c r="C20" i="5"/>
  <c r="C28" i="5" s="1"/>
  <c r="G19" i="5"/>
  <c r="G29" i="5" s="1"/>
  <c r="F19" i="5"/>
  <c r="F29" i="5" s="1"/>
  <c r="D10" i="5"/>
  <c r="C10" i="5"/>
  <c r="C19" i="5" s="1"/>
  <c r="C29" i="5" s="1"/>
  <c r="D9" i="5"/>
  <c r="D8" i="5"/>
  <c r="D19" i="5" s="1"/>
  <c r="D29" i="5" s="1"/>
  <c r="E35" i="5" s="1"/>
  <c r="J139" i="4"/>
  <c r="I139" i="4"/>
  <c r="H139" i="4"/>
  <c r="G139" i="4"/>
  <c r="F139" i="4"/>
  <c r="E139" i="4"/>
  <c r="D139" i="4"/>
  <c r="C139" i="4"/>
  <c r="G135" i="4"/>
  <c r="C135" i="4"/>
  <c r="H134" i="4"/>
  <c r="G134" i="4" s="1"/>
  <c r="D134" i="4"/>
  <c r="C134" i="4" s="1"/>
  <c r="J129" i="4"/>
  <c r="I129" i="4"/>
  <c r="H129" i="4"/>
  <c r="G129" i="4"/>
  <c r="F129" i="4"/>
  <c r="E129" i="4"/>
  <c r="D129" i="4"/>
  <c r="C129" i="4"/>
  <c r="J125" i="4"/>
  <c r="J144" i="4" s="1"/>
  <c r="I125" i="4"/>
  <c r="I144" i="4" s="1"/>
  <c r="H125" i="4"/>
  <c r="H144" i="4" s="1"/>
  <c r="G125" i="4"/>
  <c r="F125" i="4"/>
  <c r="F144" i="4" s="1"/>
  <c r="E125" i="4"/>
  <c r="E144" i="4" s="1"/>
  <c r="D125" i="4"/>
  <c r="D144" i="4" s="1"/>
  <c r="C125" i="4"/>
  <c r="C144" i="4" s="1"/>
  <c r="J123" i="4"/>
  <c r="I123" i="4"/>
  <c r="F123" i="4"/>
  <c r="E123" i="4"/>
  <c r="G122" i="4"/>
  <c r="C122" i="4"/>
  <c r="H121" i="4"/>
  <c r="G121" i="4" s="1"/>
  <c r="D121" i="4"/>
  <c r="C121" i="4" s="1"/>
  <c r="J112" i="4"/>
  <c r="H112" i="4"/>
  <c r="G112" i="4"/>
  <c r="F112" i="4"/>
  <c r="E112" i="4"/>
  <c r="D112" i="4"/>
  <c r="C112" i="4"/>
  <c r="G111" i="4"/>
  <c r="C111" i="4"/>
  <c r="H110" i="4"/>
  <c r="G110" i="4"/>
  <c r="E110" i="4"/>
  <c r="D110" i="4"/>
  <c r="C110" i="4" s="1"/>
  <c r="G109" i="4"/>
  <c r="C109" i="4"/>
  <c r="H108" i="4"/>
  <c r="G108" i="4" s="1"/>
  <c r="G107" i="4" s="1"/>
  <c r="E108" i="4"/>
  <c r="D108" i="4"/>
  <c r="C108" i="4"/>
  <c r="I107" i="4"/>
  <c r="H107" i="4"/>
  <c r="H124" i="4" s="1"/>
  <c r="H145" i="4" s="1"/>
  <c r="E107" i="4"/>
  <c r="C107" i="4" s="1"/>
  <c r="J96" i="4"/>
  <c r="G96" i="4" s="1"/>
  <c r="F96" i="4"/>
  <c r="F91" i="4" s="1"/>
  <c r="F124" i="4" s="1"/>
  <c r="E96" i="4"/>
  <c r="D96" i="4"/>
  <c r="C96" i="4" s="1"/>
  <c r="G95" i="4"/>
  <c r="C95" i="4"/>
  <c r="C94" i="4"/>
  <c r="G93" i="4"/>
  <c r="C93" i="4"/>
  <c r="G92" i="4"/>
  <c r="C92" i="4"/>
  <c r="I91" i="4"/>
  <c r="I124" i="4" s="1"/>
  <c r="I145" i="4" s="1"/>
  <c r="H91" i="4"/>
  <c r="E91" i="4"/>
  <c r="E124" i="4" s="1"/>
  <c r="E145" i="4" s="1"/>
  <c r="J78" i="4"/>
  <c r="I78" i="4"/>
  <c r="H78" i="4"/>
  <c r="G78" i="4"/>
  <c r="F78" i="4"/>
  <c r="E78" i="4"/>
  <c r="D78" i="4"/>
  <c r="C78" i="4"/>
  <c r="I77" i="4"/>
  <c r="J77" i="4" s="1"/>
  <c r="E77" i="4"/>
  <c r="F77" i="4" s="1"/>
  <c r="I76" i="4"/>
  <c r="J76" i="4" s="1"/>
  <c r="J74" i="4" s="1"/>
  <c r="G74" i="4" s="1"/>
  <c r="E76" i="4"/>
  <c r="F76" i="4" s="1"/>
  <c r="F74" i="4" s="1"/>
  <c r="C74" i="4" s="1"/>
  <c r="G75" i="4"/>
  <c r="C75" i="4"/>
  <c r="I74" i="4"/>
  <c r="H74" i="4"/>
  <c r="E74" i="4"/>
  <c r="D74" i="4"/>
  <c r="I73" i="4"/>
  <c r="J73" i="4" s="1"/>
  <c r="E73" i="4"/>
  <c r="F73" i="4" s="1"/>
  <c r="G72" i="4"/>
  <c r="C72" i="4"/>
  <c r="I71" i="4"/>
  <c r="H71" i="4"/>
  <c r="G71" i="4"/>
  <c r="E71" i="4"/>
  <c r="D71" i="4"/>
  <c r="C71" i="4"/>
  <c r="J66" i="4"/>
  <c r="J84" i="4" s="1"/>
  <c r="J85" i="4" s="1"/>
  <c r="I66" i="4"/>
  <c r="I84" i="4" s="1"/>
  <c r="H66" i="4"/>
  <c r="G66" i="4"/>
  <c r="F66" i="4"/>
  <c r="F84" i="4" s="1"/>
  <c r="F85" i="4" s="1"/>
  <c r="E66" i="4"/>
  <c r="E84" i="4" s="1"/>
  <c r="D66" i="4"/>
  <c r="C66" i="4"/>
  <c r="I65" i="4"/>
  <c r="J65" i="4" s="1"/>
  <c r="E65" i="4"/>
  <c r="F65" i="4" s="1"/>
  <c r="G64" i="4"/>
  <c r="C64" i="4"/>
  <c r="I63" i="4"/>
  <c r="J63" i="4" s="1"/>
  <c r="E63" i="4"/>
  <c r="F63" i="4" s="1"/>
  <c r="H62" i="4"/>
  <c r="H84" i="4" s="1"/>
  <c r="G62" i="4"/>
  <c r="D62" i="4"/>
  <c r="D84" i="4" s="1"/>
  <c r="C62" i="4"/>
  <c r="C84" i="4" s="1"/>
  <c r="J56" i="4"/>
  <c r="I56" i="4"/>
  <c r="H56" i="4"/>
  <c r="G56" i="4"/>
  <c r="F56" i="4"/>
  <c r="E56" i="4"/>
  <c r="D56" i="4"/>
  <c r="C56" i="4"/>
  <c r="E55" i="4"/>
  <c r="F55" i="4" s="1"/>
  <c r="C54" i="4"/>
  <c r="G53" i="4"/>
  <c r="E53" i="4"/>
  <c r="F53" i="4" s="1"/>
  <c r="I52" i="4"/>
  <c r="J52" i="4" s="1"/>
  <c r="E52" i="4"/>
  <c r="F52" i="4" s="1"/>
  <c r="H51" i="4"/>
  <c r="G51" i="4"/>
  <c r="D51" i="4"/>
  <c r="C51" i="4"/>
  <c r="H45" i="4"/>
  <c r="G45" i="4"/>
  <c r="I45" i="4" s="1"/>
  <c r="J45" i="4" s="1"/>
  <c r="D45" i="4"/>
  <c r="C45" i="4"/>
  <c r="E45" i="4" s="1"/>
  <c r="F45" i="4" s="1"/>
  <c r="C44" i="4"/>
  <c r="G43" i="4"/>
  <c r="C43" i="4"/>
  <c r="G42" i="4"/>
  <c r="C42" i="4"/>
  <c r="G41" i="4"/>
  <c r="C41" i="4"/>
  <c r="C40" i="4"/>
  <c r="C39" i="4"/>
  <c r="C38" i="4"/>
  <c r="C37" i="4"/>
  <c r="C36" i="4"/>
  <c r="C35" i="4"/>
  <c r="J34" i="4"/>
  <c r="I34" i="4"/>
  <c r="H34" i="4"/>
  <c r="G34" i="4" s="1"/>
  <c r="F34" i="4"/>
  <c r="E34" i="4"/>
  <c r="D34" i="4"/>
  <c r="C34" i="4" s="1"/>
  <c r="G33" i="4"/>
  <c r="C33" i="4"/>
  <c r="G32" i="4"/>
  <c r="C32" i="4"/>
  <c r="G31" i="4"/>
  <c r="C31" i="4"/>
  <c r="G30" i="4"/>
  <c r="C30" i="4"/>
  <c r="G29" i="4"/>
  <c r="G28" i="4" s="1"/>
  <c r="C29" i="4"/>
  <c r="J28" i="4"/>
  <c r="I28" i="4"/>
  <c r="H28" i="4"/>
  <c r="F28" i="4"/>
  <c r="E28" i="4"/>
  <c r="D28" i="4"/>
  <c r="C28" i="4"/>
  <c r="H27" i="4"/>
  <c r="G27" i="4" s="1"/>
  <c r="D27" i="4"/>
  <c r="C27" i="4" s="1"/>
  <c r="J25" i="4"/>
  <c r="H25" i="4"/>
  <c r="F25" i="4"/>
  <c r="D25" i="4"/>
  <c r="G24" i="4"/>
  <c r="C24" i="4"/>
  <c r="G23" i="4"/>
  <c r="C23" i="4"/>
  <c r="G22" i="4"/>
  <c r="C22" i="4"/>
  <c r="G21" i="4"/>
  <c r="C21" i="4"/>
  <c r="J20" i="4"/>
  <c r="I20" i="4"/>
  <c r="H20" i="4"/>
  <c r="G20" i="4" s="1"/>
  <c r="F20" i="4"/>
  <c r="E20" i="4"/>
  <c r="D20" i="4"/>
  <c r="C20" i="4" s="1"/>
  <c r="F19" i="4"/>
  <c r="E19" i="4"/>
  <c r="F18" i="4"/>
  <c r="E18" i="4"/>
  <c r="J17" i="4"/>
  <c r="I17" i="4"/>
  <c r="F17" i="4"/>
  <c r="E17" i="4"/>
  <c r="J16" i="4"/>
  <c r="I16" i="4"/>
  <c r="F16" i="4"/>
  <c r="E16" i="4"/>
  <c r="J15" i="4"/>
  <c r="I15" i="4"/>
  <c r="F15" i="4"/>
  <c r="E15" i="4"/>
  <c r="J14" i="4"/>
  <c r="I14" i="4"/>
  <c r="F14" i="4"/>
  <c r="E14" i="4"/>
  <c r="I13" i="4"/>
  <c r="H13" i="4"/>
  <c r="G13" i="4"/>
  <c r="D13" i="4"/>
  <c r="C13" i="4"/>
  <c r="E13" i="4" s="1"/>
  <c r="C12" i="4"/>
  <c r="G11" i="4"/>
  <c r="C11" i="4"/>
  <c r="G10" i="4"/>
  <c r="C10" i="4"/>
  <c r="G9" i="4"/>
  <c r="C9" i="4"/>
  <c r="G8" i="4"/>
  <c r="C8" i="4"/>
  <c r="G7" i="4"/>
  <c r="C7" i="4"/>
  <c r="J6" i="4"/>
  <c r="I6" i="4"/>
  <c r="I61" i="4" s="1"/>
  <c r="I85" i="4" s="1"/>
  <c r="H6" i="4"/>
  <c r="H61" i="4" s="1"/>
  <c r="F6" i="4"/>
  <c r="E6" i="4"/>
  <c r="E61" i="4" s="1"/>
  <c r="E85" i="4" s="1"/>
  <c r="D6" i="4"/>
  <c r="D61" i="4" s="1"/>
  <c r="J141" i="3"/>
  <c r="I141" i="3"/>
  <c r="H141" i="3"/>
  <c r="G141" i="3"/>
  <c r="F141" i="3"/>
  <c r="E141" i="3"/>
  <c r="D141" i="3"/>
  <c r="C141" i="3"/>
  <c r="J137" i="3"/>
  <c r="I137" i="3"/>
  <c r="F137" i="3"/>
  <c r="E137" i="3"/>
  <c r="H136" i="3"/>
  <c r="I136" i="3" s="1"/>
  <c r="J136" i="3" s="1"/>
  <c r="G136" i="3"/>
  <c r="D136" i="3"/>
  <c r="E136" i="3" s="1"/>
  <c r="F136" i="3" s="1"/>
  <c r="C136" i="3"/>
  <c r="J131" i="3"/>
  <c r="I131" i="3"/>
  <c r="H131" i="3"/>
  <c r="G131" i="3"/>
  <c r="F131" i="3"/>
  <c r="E131" i="3"/>
  <c r="D131" i="3"/>
  <c r="C131" i="3"/>
  <c r="J127" i="3"/>
  <c r="J146" i="3" s="1"/>
  <c r="I127" i="3"/>
  <c r="H127" i="3"/>
  <c r="H146" i="3" s="1"/>
  <c r="G127" i="3"/>
  <c r="G146" i="3" s="1"/>
  <c r="F127" i="3"/>
  <c r="F146" i="3" s="1"/>
  <c r="E127" i="3"/>
  <c r="E146" i="3" s="1"/>
  <c r="D127" i="3"/>
  <c r="D146" i="3" s="1"/>
  <c r="C127" i="3"/>
  <c r="C146" i="3" s="1"/>
  <c r="J125" i="3"/>
  <c r="I125" i="3"/>
  <c r="F125" i="3"/>
  <c r="E125" i="3"/>
  <c r="J124" i="3"/>
  <c r="I124" i="3"/>
  <c r="F124" i="3"/>
  <c r="E124" i="3"/>
  <c r="H123" i="3"/>
  <c r="I123" i="3" s="1"/>
  <c r="J123" i="3" s="1"/>
  <c r="G123" i="3"/>
  <c r="D123" i="3"/>
  <c r="E123" i="3" s="1"/>
  <c r="F123" i="3" s="1"/>
  <c r="C123" i="3"/>
  <c r="J114" i="3"/>
  <c r="I114" i="3"/>
  <c r="H114" i="3"/>
  <c r="G114" i="3"/>
  <c r="F114" i="3"/>
  <c r="E114" i="3"/>
  <c r="D114" i="3"/>
  <c r="C114" i="3"/>
  <c r="J113" i="3"/>
  <c r="I113" i="3"/>
  <c r="F113" i="3"/>
  <c r="E113" i="3"/>
  <c r="H112" i="3"/>
  <c r="I112" i="3" s="1"/>
  <c r="J112" i="3" s="1"/>
  <c r="G112" i="3"/>
  <c r="D112" i="3"/>
  <c r="E112" i="3" s="1"/>
  <c r="F112" i="3" s="1"/>
  <c r="C112" i="3"/>
  <c r="J111" i="3"/>
  <c r="I111" i="3"/>
  <c r="F111" i="3"/>
  <c r="E111" i="3"/>
  <c r="G110" i="3"/>
  <c r="G109" i="3" s="1"/>
  <c r="E110" i="3"/>
  <c r="F110" i="3" s="1"/>
  <c r="C110" i="3"/>
  <c r="H109" i="3"/>
  <c r="D109" i="3"/>
  <c r="E109" i="3" s="1"/>
  <c r="F109" i="3" s="1"/>
  <c r="C109" i="3"/>
  <c r="J98" i="3"/>
  <c r="I98" i="3"/>
  <c r="H98" i="3"/>
  <c r="G98" i="3" s="1"/>
  <c r="F98" i="3"/>
  <c r="E98" i="3"/>
  <c r="D98" i="3"/>
  <c r="C98" i="3" s="1"/>
  <c r="G97" i="3"/>
  <c r="C97" i="3"/>
  <c r="I96" i="3"/>
  <c r="H96" i="3" s="1"/>
  <c r="G96" i="3" s="1"/>
  <c r="C96" i="3"/>
  <c r="I95" i="3"/>
  <c r="H95" i="3" s="1"/>
  <c r="G95" i="3" s="1"/>
  <c r="C95" i="3"/>
  <c r="I94" i="3"/>
  <c r="H94" i="3" s="1"/>
  <c r="C94" i="3"/>
  <c r="J93" i="3"/>
  <c r="F93" i="3"/>
  <c r="E93" i="3"/>
  <c r="E126" i="3" s="1"/>
  <c r="E147" i="3" s="1"/>
  <c r="D93" i="3"/>
  <c r="D126" i="3" s="1"/>
  <c r="D147" i="3" s="1"/>
  <c r="J78" i="3"/>
  <c r="I78" i="3"/>
  <c r="H78" i="3"/>
  <c r="G78" i="3"/>
  <c r="F78" i="3"/>
  <c r="E78" i="3"/>
  <c r="D78" i="3"/>
  <c r="C78" i="3"/>
  <c r="J77" i="3"/>
  <c r="I77" i="3"/>
  <c r="F77" i="3"/>
  <c r="E77" i="3"/>
  <c r="J76" i="3"/>
  <c r="I76" i="3"/>
  <c r="F76" i="3"/>
  <c r="E76" i="3"/>
  <c r="G75" i="3"/>
  <c r="C75" i="3"/>
  <c r="J74" i="3"/>
  <c r="I74" i="3"/>
  <c r="H74" i="3"/>
  <c r="G74" i="3" s="1"/>
  <c r="F74" i="3"/>
  <c r="E74" i="3"/>
  <c r="D74" i="3"/>
  <c r="C74" i="3" s="1"/>
  <c r="J73" i="3"/>
  <c r="I73" i="3"/>
  <c r="F73" i="3"/>
  <c r="E73" i="3"/>
  <c r="J72" i="3"/>
  <c r="I72" i="3"/>
  <c r="F72" i="3"/>
  <c r="E72" i="3"/>
  <c r="H71" i="3"/>
  <c r="I71" i="3" s="1"/>
  <c r="J71" i="3" s="1"/>
  <c r="G71" i="3"/>
  <c r="D71" i="3"/>
  <c r="E71" i="3" s="1"/>
  <c r="F71" i="3" s="1"/>
  <c r="C71" i="3"/>
  <c r="J66" i="3"/>
  <c r="I66" i="3"/>
  <c r="H66" i="3"/>
  <c r="G66" i="3"/>
  <c r="F66" i="3"/>
  <c r="E66" i="3"/>
  <c r="D66" i="3"/>
  <c r="C66" i="3"/>
  <c r="J65" i="3"/>
  <c r="I65" i="3"/>
  <c r="F65" i="3"/>
  <c r="E65" i="3"/>
  <c r="J64" i="3"/>
  <c r="I64" i="3"/>
  <c r="F64" i="3"/>
  <c r="E64" i="3"/>
  <c r="J63" i="3"/>
  <c r="I63" i="3"/>
  <c r="F63" i="3"/>
  <c r="E63" i="3"/>
  <c r="H62" i="3"/>
  <c r="H84" i="3" s="1"/>
  <c r="G62" i="3"/>
  <c r="D62" i="3"/>
  <c r="D84" i="3" s="1"/>
  <c r="C62" i="3"/>
  <c r="C84" i="3" s="1"/>
  <c r="J56" i="3"/>
  <c r="I56" i="3"/>
  <c r="H56" i="3"/>
  <c r="G56" i="3"/>
  <c r="F56" i="3"/>
  <c r="E56" i="3"/>
  <c r="D56" i="3"/>
  <c r="C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H51" i="3"/>
  <c r="I51" i="3" s="1"/>
  <c r="J51" i="3" s="1"/>
  <c r="G51" i="3"/>
  <c r="D51" i="3"/>
  <c r="E51" i="3" s="1"/>
  <c r="F51" i="3" s="1"/>
  <c r="C51" i="3"/>
  <c r="H45" i="3"/>
  <c r="I45" i="3" s="1"/>
  <c r="J45" i="3" s="1"/>
  <c r="G45" i="3"/>
  <c r="D45" i="3"/>
  <c r="E45" i="3" s="1"/>
  <c r="F45" i="3" s="1"/>
  <c r="C45" i="3"/>
  <c r="G44" i="3"/>
  <c r="C44" i="3"/>
  <c r="G43" i="3"/>
  <c r="C43" i="3"/>
  <c r="G42" i="3"/>
  <c r="C42" i="3"/>
  <c r="G41" i="3"/>
  <c r="C41" i="3"/>
  <c r="I40" i="3"/>
  <c r="G40" i="3" s="1"/>
  <c r="C40" i="3"/>
  <c r="G39" i="3"/>
  <c r="C39" i="3"/>
  <c r="G38" i="3"/>
  <c r="C38" i="3"/>
  <c r="G37" i="3"/>
  <c r="C37" i="3"/>
  <c r="G36" i="3"/>
  <c r="C36" i="3"/>
  <c r="G35" i="3"/>
  <c r="C35" i="3"/>
  <c r="J34" i="3"/>
  <c r="I34" i="3"/>
  <c r="H34" i="3"/>
  <c r="G34" i="3"/>
  <c r="F34" i="3"/>
  <c r="E34" i="3"/>
  <c r="D34" i="3"/>
  <c r="C34" i="3"/>
  <c r="I33" i="3"/>
  <c r="J33" i="3" s="1"/>
  <c r="E33" i="3"/>
  <c r="F33" i="3" s="1"/>
  <c r="I32" i="3"/>
  <c r="J32" i="3" s="1"/>
  <c r="E32" i="3"/>
  <c r="F32" i="3" s="1"/>
  <c r="I31" i="3"/>
  <c r="J31" i="3" s="1"/>
  <c r="E31" i="3"/>
  <c r="F31" i="3" s="1"/>
  <c r="I30" i="3"/>
  <c r="J30" i="3" s="1"/>
  <c r="E30" i="3"/>
  <c r="F30" i="3" s="1"/>
  <c r="I29" i="3"/>
  <c r="J29" i="3" s="1"/>
  <c r="E29" i="3"/>
  <c r="F29" i="3" s="1"/>
  <c r="H28" i="3"/>
  <c r="G28" i="3"/>
  <c r="I28" i="3" s="1"/>
  <c r="J28" i="3" s="1"/>
  <c r="D28" i="3"/>
  <c r="C28" i="3"/>
  <c r="E28" i="3" s="1"/>
  <c r="F28" i="3" s="1"/>
  <c r="H27" i="3"/>
  <c r="G27" i="3"/>
  <c r="I27" i="3" s="1"/>
  <c r="J27" i="3" s="1"/>
  <c r="D27" i="3"/>
  <c r="C27" i="3"/>
  <c r="E27" i="3" s="1"/>
  <c r="F27" i="3" s="1"/>
  <c r="I26" i="3"/>
  <c r="J26" i="3" s="1"/>
  <c r="E26" i="3"/>
  <c r="F26" i="3" s="1"/>
  <c r="I25" i="3"/>
  <c r="J25" i="3" s="1"/>
  <c r="G25" i="3"/>
  <c r="F25" i="3"/>
  <c r="C25" i="3"/>
  <c r="E25" i="3" s="1"/>
  <c r="I24" i="3"/>
  <c r="J24" i="3" s="1"/>
  <c r="E24" i="3"/>
  <c r="F24" i="3" s="1"/>
  <c r="I23" i="3"/>
  <c r="J23" i="3" s="1"/>
  <c r="E23" i="3"/>
  <c r="F23" i="3" s="1"/>
  <c r="I22" i="3"/>
  <c r="J22" i="3" s="1"/>
  <c r="E22" i="3"/>
  <c r="F22" i="3" s="1"/>
  <c r="I21" i="3"/>
  <c r="J21" i="3" s="1"/>
  <c r="E21" i="3"/>
  <c r="F21" i="3" s="1"/>
  <c r="H20" i="3"/>
  <c r="G20" i="3"/>
  <c r="I20" i="3" s="1"/>
  <c r="J20" i="3" s="1"/>
  <c r="D20" i="3"/>
  <c r="C20" i="3"/>
  <c r="E20" i="3" s="1"/>
  <c r="F20" i="3" s="1"/>
  <c r="I19" i="3"/>
  <c r="J19" i="3" s="1"/>
  <c r="E19" i="3"/>
  <c r="F19" i="3" s="1"/>
  <c r="I18" i="3"/>
  <c r="J18" i="3" s="1"/>
  <c r="E18" i="3"/>
  <c r="F18" i="3" s="1"/>
  <c r="I17" i="3"/>
  <c r="J17" i="3" s="1"/>
  <c r="E17" i="3"/>
  <c r="F17" i="3" s="1"/>
  <c r="I16" i="3"/>
  <c r="J16" i="3" s="1"/>
  <c r="E16" i="3"/>
  <c r="F16" i="3" s="1"/>
  <c r="I15" i="3"/>
  <c r="J15" i="3" s="1"/>
  <c r="E15" i="3"/>
  <c r="F15" i="3" s="1"/>
  <c r="I14" i="3"/>
  <c r="J14" i="3" s="1"/>
  <c r="E14" i="3"/>
  <c r="F14" i="3" s="1"/>
  <c r="H13" i="3"/>
  <c r="G13" i="3"/>
  <c r="I13" i="3" s="1"/>
  <c r="D13" i="3"/>
  <c r="C13" i="3"/>
  <c r="E13" i="3" s="1"/>
  <c r="J6" i="3"/>
  <c r="I6" i="3"/>
  <c r="H6" i="3"/>
  <c r="H61" i="3" s="1"/>
  <c r="G6" i="3"/>
  <c r="F6" i="3"/>
  <c r="E6" i="3"/>
  <c r="D6" i="3"/>
  <c r="D61" i="3" s="1"/>
  <c r="C6" i="3"/>
  <c r="H139" i="2"/>
  <c r="G139" i="2"/>
  <c r="F139" i="2"/>
  <c r="E139" i="2"/>
  <c r="D139" i="2"/>
  <c r="C139" i="2"/>
  <c r="H135" i="2"/>
  <c r="E135" i="2"/>
  <c r="G134" i="2"/>
  <c r="H134" i="2" s="1"/>
  <c r="F134" i="2"/>
  <c r="D134" i="2"/>
  <c r="E134" i="2" s="1"/>
  <c r="C134" i="2"/>
  <c r="H129" i="2"/>
  <c r="G129" i="2"/>
  <c r="F129" i="2"/>
  <c r="E129" i="2"/>
  <c r="D129" i="2"/>
  <c r="C129" i="2"/>
  <c r="H125" i="2"/>
  <c r="H144" i="2" s="1"/>
  <c r="G125" i="2"/>
  <c r="G144" i="2" s="1"/>
  <c r="F125" i="2"/>
  <c r="F144" i="2" s="1"/>
  <c r="E125" i="2"/>
  <c r="E144" i="2" s="1"/>
  <c r="D125" i="2"/>
  <c r="D144" i="2" s="1"/>
  <c r="C125" i="2"/>
  <c r="C144" i="2" s="1"/>
  <c r="H123" i="2"/>
  <c r="E123" i="2"/>
  <c r="H122" i="2"/>
  <c r="E122" i="2"/>
  <c r="G121" i="2"/>
  <c r="H121" i="2" s="1"/>
  <c r="F121" i="2"/>
  <c r="D121" i="2"/>
  <c r="E121" i="2" s="1"/>
  <c r="C121" i="2"/>
  <c r="G112" i="2"/>
  <c r="E112" i="2"/>
  <c r="D112" i="2"/>
  <c r="C112" i="2"/>
  <c r="H111" i="2"/>
  <c r="E111" i="2"/>
  <c r="G110" i="2"/>
  <c r="H110" i="2" s="1"/>
  <c r="D110" i="2"/>
  <c r="E110" i="2" s="1"/>
  <c r="C110" i="2"/>
  <c r="H109" i="2"/>
  <c r="E109" i="2"/>
  <c r="F108" i="2"/>
  <c r="H108" i="2" s="1"/>
  <c r="C108" i="2"/>
  <c r="E108" i="2" s="1"/>
  <c r="G107" i="2"/>
  <c r="D107" i="2"/>
  <c r="C107" i="2"/>
  <c r="E107" i="2" s="1"/>
  <c r="G96" i="2"/>
  <c r="H96" i="2" s="1"/>
  <c r="D96" i="2"/>
  <c r="E96" i="2" s="1"/>
  <c r="C96" i="2"/>
  <c r="H95" i="2"/>
  <c r="E95" i="2"/>
  <c r="H94" i="2"/>
  <c r="F94" i="2"/>
  <c r="E94" i="2"/>
  <c r="F93" i="2"/>
  <c r="H93" i="2" s="1"/>
  <c r="E93" i="2"/>
  <c r="H92" i="2"/>
  <c r="F92" i="2"/>
  <c r="E92" i="2"/>
  <c r="G91" i="2"/>
  <c r="G124" i="2" s="1"/>
  <c r="G145" i="2" s="1"/>
  <c r="F91" i="2"/>
  <c r="D91" i="2"/>
  <c r="D124" i="2" s="1"/>
  <c r="D145" i="2" s="1"/>
  <c r="C91" i="2"/>
  <c r="C124" i="2" s="1"/>
  <c r="C145" i="2" s="1"/>
  <c r="H78" i="2"/>
  <c r="G78" i="2"/>
  <c r="F78" i="2"/>
  <c r="E78" i="2"/>
  <c r="D78" i="2"/>
  <c r="C78" i="2"/>
  <c r="H77" i="2"/>
  <c r="E77" i="2"/>
  <c r="H76" i="2"/>
  <c r="E76" i="2"/>
  <c r="H75" i="2"/>
  <c r="E75" i="2"/>
  <c r="G74" i="2"/>
  <c r="H74" i="2" s="1"/>
  <c r="F74" i="2"/>
  <c r="D74" i="2"/>
  <c r="E74" i="2" s="1"/>
  <c r="C74" i="2"/>
  <c r="H73" i="2"/>
  <c r="E73" i="2"/>
  <c r="H72" i="2"/>
  <c r="E72" i="2"/>
  <c r="G71" i="2"/>
  <c r="H71" i="2" s="1"/>
  <c r="F71" i="2"/>
  <c r="D71" i="2"/>
  <c r="E71" i="2" s="1"/>
  <c r="C71" i="2"/>
  <c r="H66" i="2"/>
  <c r="G66" i="2"/>
  <c r="F66" i="2"/>
  <c r="E66" i="2"/>
  <c r="D66" i="2"/>
  <c r="C66" i="2"/>
  <c r="H65" i="2"/>
  <c r="E65" i="2"/>
  <c r="H64" i="2"/>
  <c r="E64" i="2"/>
  <c r="H63" i="2"/>
  <c r="E63" i="2"/>
  <c r="G62" i="2"/>
  <c r="G84" i="2" s="1"/>
  <c r="F62" i="2"/>
  <c r="F84" i="2" s="1"/>
  <c r="D62" i="2"/>
  <c r="E62" i="2" s="1"/>
  <c r="E84" i="2" s="1"/>
  <c r="C62" i="2"/>
  <c r="C84" i="2" s="1"/>
  <c r="H56" i="2"/>
  <c r="G56" i="2"/>
  <c r="F56" i="2"/>
  <c r="E56" i="2"/>
  <c r="D56" i="2"/>
  <c r="C56" i="2"/>
  <c r="E55" i="2"/>
  <c r="H54" i="2"/>
  <c r="E54" i="2"/>
  <c r="E53" i="2"/>
  <c r="H52" i="2"/>
  <c r="E52" i="2"/>
  <c r="G51" i="2"/>
  <c r="H51" i="2" s="1"/>
  <c r="F51" i="2"/>
  <c r="D51" i="2"/>
  <c r="E51" i="2" s="1"/>
  <c r="C51" i="2"/>
  <c r="G45" i="2"/>
  <c r="H45" i="2" s="1"/>
  <c r="F45" i="2"/>
  <c r="D45" i="2"/>
  <c r="E45" i="2" s="1"/>
  <c r="C45" i="2"/>
  <c r="H44" i="2"/>
  <c r="E44" i="2"/>
  <c r="H43" i="2"/>
  <c r="E43" i="2"/>
  <c r="F42" i="2"/>
  <c r="H42" i="2" s="1"/>
  <c r="E42" i="2"/>
  <c r="H41" i="2"/>
  <c r="E41" i="2"/>
  <c r="F40" i="2"/>
  <c r="H40" i="2" s="1"/>
  <c r="E40" i="2"/>
  <c r="F39" i="2"/>
  <c r="H39" i="2" s="1"/>
  <c r="E39" i="2"/>
  <c r="H38" i="2"/>
  <c r="E38" i="2"/>
  <c r="E37" i="2"/>
  <c r="F36" i="2"/>
  <c r="H36" i="2" s="1"/>
  <c r="E36" i="2"/>
  <c r="H35" i="2"/>
  <c r="E35" i="2"/>
  <c r="G34" i="2"/>
  <c r="H34" i="2" s="1"/>
  <c r="F34" i="2"/>
  <c r="D34" i="2"/>
  <c r="E34" i="2" s="1"/>
  <c r="C34" i="2"/>
  <c r="H33" i="2"/>
  <c r="E33" i="2"/>
  <c r="H32" i="2"/>
  <c r="E32" i="2"/>
  <c r="H31" i="2"/>
  <c r="E31" i="2"/>
  <c r="E30" i="2"/>
  <c r="H29" i="2"/>
  <c r="E29" i="2"/>
  <c r="G28" i="2"/>
  <c r="H28" i="2" s="1"/>
  <c r="F28" i="2"/>
  <c r="D28" i="2"/>
  <c r="E28" i="2" s="1"/>
  <c r="C28" i="2"/>
  <c r="G27" i="2"/>
  <c r="H27" i="2" s="1"/>
  <c r="F27" i="2"/>
  <c r="D27" i="2"/>
  <c r="E27" i="2" s="1"/>
  <c r="C27" i="2"/>
  <c r="E26" i="2"/>
  <c r="E25" i="2"/>
  <c r="H24" i="2"/>
  <c r="E24" i="2"/>
  <c r="H23" i="2"/>
  <c r="E23" i="2"/>
  <c r="H22" i="2"/>
  <c r="E22" i="2"/>
  <c r="H21" i="2"/>
  <c r="E21" i="2"/>
  <c r="G20" i="2"/>
  <c r="H20" i="2" s="1"/>
  <c r="F20" i="2"/>
  <c r="D20" i="2"/>
  <c r="E20" i="2" s="1"/>
  <c r="C20" i="2"/>
  <c r="E19" i="2"/>
  <c r="E18" i="2"/>
  <c r="H17" i="2"/>
  <c r="E17" i="2"/>
  <c r="E16" i="2"/>
  <c r="H15" i="2"/>
  <c r="E15" i="2"/>
  <c r="H14" i="2"/>
  <c r="E14" i="2"/>
  <c r="G13" i="2"/>
  <c r="D13" i="2"/>
  <c r="C13" i="2"/>
  <c r="E13" i="2" s="1"/>
  <c r="E12" i="2"/>
  <c r="H11" i="2"/>
  <c r="H10" i="2"/>
  <c r="E10" i="2"/>
  <c r="H9" i="2"/>
  <c r="E9" i="2"/>
  <c r="H8" i="2"/>
  <c r="E8" i="2"/>
  <c r="H7" i="2"/>
  <c r="E7" i="2"/>
  <c r="G6" i="2"/>
  <c r="G61" i="2" s="1"/>
  <c r="G85" i="2" s="1"/>
  <c r="F6" i="2"/>
  <c r="H6" i="2" s="1"/>
  <c r="D6" i="2"/>
  <c r="D61" i="2" s="1"/>
  <c r="C6" i="2"/>
  <c r="C61" i="2" s="1"/>
  <c r="G146" i="1"/>
  <c r="C146" i="1"/>
  <c r="G145" i="1"/>
  <c r="C145" i="1"/>
  <c r="G144" i="1"/>
  <c r="C144" i="1"/>
  <c r="G143" i="1"/>
  <c r="C143" i="1"/>
  <c r="G141" i="1"/>
  <c r="C141" i="1"/>
  <c r="G140" i="1"/>
  <c r="C140" i="1"/>
  <c r="G139" i="1"/>
  <c r="C139" i="1"/>
  <c r="J137" i="1"/>
  <c r="I137" i="1"/>
  <c r="I147" i="1" s="1"/>
  <c r="H137" i="1"/>
  <c r="H147" i="1" s="1"/>
  <c r="G137" i="1"/>
  <c r="G147" i="1" s="1"/>
  <c r="F137" i="1"/>
  <c r="E137" i="1"/>
  <c r="E147" i="1" s="1"/>
  <c r="D137" i="1"/>
  <c r="D147" i="1" s="1"/>
  <c r="C137" i="1"/>
  <c r="C147" i="1" s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6" i="1"/>
  <c r="C126" i="1"/>
  <c r="G125" i="1"/>
  <c r="C125" i="1"/>
  <c r="J124" i="1"/>
  <c r="J127" i="1" s="1"/>
  <c r="J148" i="1" s="1"/>
  <c r="I124" i="1"/>
  <c r="H124" i="1"/>
  <c r="G124" i="1"/>
  <c r="F124" i="1"/>
  <c r="F127" i="1" s="1"/>
  <c r="F148" i="1" s="1"/>
  <c r="E124" i="1"/>
  <c r="D124" i="1"/>
  <c r="C124" i="1"/>
  <c r="G123" i="1"/>
  <c r="C123" i="1"/>
  <c r="G122" i="1"/>
  <c r="C122" i="1"/>
  <c r="G121" i="1"/>
  <c r="C121" i="1"/>
  <c r="G120" i="1"/>
  <c r="C120" i="1"/>
  <c r="C119" i="1"/>
  <c r="G118" i="1"/>
  <c r="C118" i="1"/>
  <c r="G117" i="1"/>
  <c r="C117" i="1"/>
  <c r="C116" i="1"/>
  <c r="C115" i="1"/>
  <c r="G114" i="1"/>
  <c r="C114" i="1"/>
  <c r="J113" i="1"/>
  <c r="H113" i="1"/>
  <c r="F113" i="1"/>
  <c r="E113" i="1"/>
  <c r="D113" i="1"/>
  <c r="C113" i="1" s="1"/>
  <c r="I112" i="1"/>
  <c r="C112" i="1"/>
  <c r="J111" i="1"/>
  <c r="H111" i="1"/>
  <c r="F111" i="1"/>
  <c r="E111" i="1"/>
  <c r="D111" i="1"/>
  <c r="C111" i="1" s="1"/>
  <c r="I110" i="1"/>
  <c r="G110" i="1"/>
  <c r="E110" i="1"/>
  <c r="C109" i="1"/>
  <c r="G108" i="1"/>
  <c r="C108" i="1"/>
  <c r="G107" i="1"/>
  <c r="C107" i="1"/>
  <c r="C106" i="1"/>
  <c r="G105" i="1"/>
  <c r="C105" i="1"/>
  <c r="H104" i="1"/>
  <c r="C104" i="1"/>
  <c r="G103" i="1"/>
  <c r="C103" i="1"/>
  <c r="G102" i="1"/>
  <c r="C102" i="1"/>
  <c r="G101" i="1"/>
  <c r="C101" i="1"/>
  <c r="C100" i="1"/>
  <c r="J99" i="1"/>
  <c r="I99" i="1"/>
  <c r="H99" i="1"/>
  <c r="G99" i="1"/>
  <c r="F99" i="1"/>
  <c r="E99" i="1"/>
  <c r="D99" i="1"/>
  <c r="C99" i="1" s="1"/>
  <c r="C94" i="1" s="1"/>
  <c r="C98" i="1"/>
  <c r="I97" i="1"/>
  <c r="H97" i="1"/>
  <c r="C97" i="1"/>
  <c r="I96" i="1"/>
  <c r="H96" i="1" s="1"/>
  <c r="C96" i="1"/>
  <c r="I95" i="1"/>
  <c r="H95" i="1"/>
  <c r="H94" i="1" s="1"/>
  <c r="H127" i="1" s="1"/>
  <c r="H148" i="1" s="1"/>
  <c r="C95" i="1"/>
  <c r="I94" i="1"/>
  <c r="I127" i="1" s="1"/>
  <c r="I148" i="1" s="1"/>
  <c r="G94" i="1"/>
  <c r="G127" i="1" s="1"/>
  <c r="G148" i="1" s="1"/>
  <c r="E94" i="1"/>
  <c r="E127" i="1" s="1"/>
  <c r="E148" i="1" s="1"/>
  <c r="D94" i="1"/>
  <c r="D127" i="1" s="1"/>
  <c r="D148" i="1" s="1"/>
  <c r="G82" i="1"/>
  <c r="C82" i="1"/>
  <c r="G81" i="1"/>
  <c r="C81" i="1"/>
  <c r="G80" i="1"/>
  <c r="C80" i="1"/>
  <c r="G79" i="1"/>
  <c r="C79" i="1"/>
  <c r="G77" i="1"/>
  <c r="C77" i="1"/>
  <c r="G76" i="1"/>
  <c r="C76" i="1"/>
  <c r="G75" i="1"/>
  <c r="C75" i="1"/>
  <c r="J74" i="1"/>
  <c r="I74" i="1"/>
  <c r="H74" i="1"/>
  <c r="G74" i="1"/>
  <c r="F74" i="1"/>
  <c r="E74" i="1"/>
  <c r="D74" i="1"/>
  <c r="C74" i="1"/>
  <c r="G73" i="1"/>
  <c r="C73" i="1"/>
  <c r="C72" i="1"/>
  <c r="J71" i="1"/>
  <c r="I71" i="1"/>
  <c r="H71" i="1"/>
  <c r="G71" i="1"/>
  <c r="F71" i="1"/>
  <c r="E71" i="1"/>
  <c r="D71" i="1"/>
  <c r="C71" i="1"/>
  <c r="G70" i="1"/>
  <c r="C70" i="1"/>
  <c r="G69" i="1"/>
  <c r="C69" i="1"/>
  <c r="G68" i="1"/>
  <c r="C68" i="1"/>
  <c r="G67" i="1"/>
  <c r="C67" i="1"/>
  <c r="G65" i="1"/>
  <c r="C65" i="1"/>
  <c r="G64" i="1"/>
  <c r="C64" i="1"/>
  <c r="G63" i="1"/>
  <c r="C63" i="1"/>
  <c r="J62" i="1"/>
  <c r="J84" i="1" s="1"/>
  <c r="I62" i="1"/>
  <c r="I84" i="1" s="1"/>
  <c r="H62" i="1"/>
  <c r="H84" i="1" s="1"/>
  <c r="G62" i="1"/>
  <c r="G84" i="1" s="1"/>
  <c r="G153" i="1" s="1"/>
  <c r="F62" i="1"/>
  <c r="F84" i="1" s="1"/>
  <c r="E62" i="1"/>
  <c r="E84" i="1" s="1"/>
  <c r="D62" i="1"/>
  <c r="D84" i="1" s="1"/>
  <c r="C62" i="1"/>
  <c r="C84" i="1" s="1"/>
  <c r="C153" i="1" s="1"/>
  <c r="G60" i="1"/>
  <c r="C60" i="1"/>
  <c r="C59" i="1"/>
  <c r="G58" i="1"/>
  <c r="C58" i="1"/>
  <c r="G57" i="1"/>
  <c r="C57" i="1"/>
  <c r="C55" i="1"/>
  <c r="C54" i="1"/>
  <c r="C53" i="1"/>
  <c r="G52" i="1"/>
  <c r="C52" i="1"/>
  <c r="J51" i="1"/>
  <c r="I51" i="1"/>
  <c r="H51" i="1"/>
  <c r="G51" i="1"/>
  <c r="F51" i="1"/>
  <c r="E51" i="1"/>
  <c r="D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C44" i="1"/>
  <c r="G43" i="1"/>
  <c r="C43" i="1"/>
  <c r="C42" i="1"/>
  <c r="G41" i="1"/>
  <c r="C41" i="1"/>
  <c r="C40" i="1"/>
  <c r="C39" i="1"/>
  <c r="C38" i="1"/>
  <c r="C37" i="1"/>
  <c r="C36" i="1"/>
  <c r="C35" i="1"/>
  <c r="J34" i="1"/>
  <c r="I34" i="1"/>
  <c r="H34" i="1"/>
  <c r="G34" i="1"/>
  <c r="F34" i="1"/>
  <c r="E34" i="1"/>
  <c r="D34" i="1"/>
  <c r="C34" i="1"/>
  <c r="C33" i="1"/>
  <c r="C32" i="1"/>
  <c r="C31" i="1"/>
  <c r="C30" i="1"/>
  <c r="C29" i="1"/>
  <c r="J28" i="1"/>
  <c r="I28" i="1" s="1"/>
  <c r="I27" i="1" s="1"/>
  <c r="H28" i="1"/>
  <c r="D28" i="1"/>
  <c r="C28" i="1" s="1"/>
  <c r="C27" i="1" s="1"/>
  <c r="J27" i="1"/>
  <c r="J61" i="1" s="1"/>
  <c r="J85" i="1" s="1"/>
  <c r="H27" i="1"/>
  <c r="F27" i="1"/>
  <c r="F61" i="1" s="1"/>
  <c r="F85" i="1" s="1"/>
  <c r="E27" i="1"/>
  <c r="D27" i="1"/>
  <c r="G24" i="1"/>
  <c r="C24" i="1"/>
  <c r="G23" i="1"/>
  <c r="C23" i="1"/>
  <c r="G22" i="1"/>
  <c r="C22" i="1"/>
  <c r="G21" i="1"/>
  <c r="G20" i="1" s="1"/>
  <c r="C21" i="1"/>
  <c r="I20" i="1"/>
  <c r="I61" i="1" s="1"/>
  <c r="I85" i="1" s="1"/>
  <c r="E20" i="1"/>
  <c r="E61" i="1" s="1"/>
  <c r="E85" i="1" s="1"/>
  <c r="C20" i="1"/>
  <c r="C19" i="1"/>
  <c r="I18" i="1"/>
  <c r="C18" i="1"/>
  <c r="G17" i="1"/>
  <c r="C17" i="1"/>
  <c r="G16" i="1"/>
  <c r="C16" i="1"/>
  <c r="G15" i="1"/>
  <c r="C15" i="1"/>
  <c r="G14" i="1"/>
  <c r="C14" i="1"/>
  <c r="C13" i="1"/>
  <c r="G12" i="1"/>
  <c r="G11" i="1"/>
  <c r="C11" i="1"/>
  <c r="G10" i="1"/>
  <c r="C10" i="1"/>
  <c r="C6" i="1" s="1"/>
  <c r="C61" i="1" s="1"/>
  <c r="C9" i="1"/>
  <c r="G8" i="1"/>
  <c r="C8" i="1"/>
  <c r="G7" i="1"/>
  <c r="G6" i="1" s="1"/>
  <c r="C7" i="1"/>
  <c r="H6" i="1"/>
  <c r="H61" i="1" s="1"/>
  <c r="H85" i="1" s="1"/>
  <c r="D6" i="1"/>
  <c r="D61" i="1" s="1"/>
  <c r="D85" i="1" s="1"/>
  <c r="O15" i="12" l="1"/>
  <c r="O6" i="12"/>
  <c r="N29" i="12" s="1"/>
  <c r="O17" i="12"/>
  <c r="F49" i="9"/>
  <c r="F24" i="9"/>
  <c r="F21" i="9"/>
  <c r="C61" i="4"/>
  <c r="C85" i="4" s="1"/>
  <c r="D85" i="4"/>
  <c r="F13" i="4"/>
  <c r="G84" i="4"/>
  <c r="F145" i="4"/>
  <c r="G144" i="4"/>
  <c r="H85" i="4"/>
  <c r="G61" i="4"/>
  <c r="G85" i="4" s="1"/>
  <c r="C6" i="4"/>
  <c r="G6" i="4"/>
  <c r="D91" i="4"/>
  <c r="J91" i="4"/>
  <c r="F13" i="3"/>
  <c r="J13" i="3"/>
  <c r="D85" i="3"/>
  <c r="H85" i="3"/>
  <c r="G84" i="3"/>
  <c r="F126" i="3"/>
  <c r="F147" i="3" s="1"/>
  <c r="I109" i="3"/>
  <c r="J109" i="3" s="1"/>
  <c r="I146" i="3"/>
  <c r="E61" i="3"/>
  <c r="C61" i="3" s="1"/>
  <c r="C85" i="3" s="1"/>
  <c r="I61" i="3"/>
  <c r="J126" i="3"/>
  <c r="J147" i="3" s="1"/>
  <c r="G94" i="3"/>
  <c r="H93" i="3"/>
  <c r="E62" i="3"/>
  <c r="I62" i="3"/>
  <c r="C93" i="3"/>
  <c r="C126" i="3" s="1"/>
  <c r="C147" i="3" s="1"/>
  <c r="I93" i="3"/>
  <c r="I126" i="3" s="1"/>
  <c r="I147" i="3" s="1"/>
  <c r="C85" i="2"/>
  <c r="E61" i="2"/>
  <c r="E85" i="2" s="1"/>
  <c r="E6" i="2"/>
  <c r="F61" i="2"/>
  <c r="H62" i="2"/>
  <c r="H84" i="2" s="1"/>
  <c r="D84" i="2"/>
  <c r="D85" i="2" s="1"/>
  <c r="H91" i="2"/>
  <c r="F107" i="2"/>
  <c r="F124" i="2" s="1"/>
  <c r="F145" i="2" s="1"/>
  <c r="E91" i="2"/>
  <c r="E124" i="2" s="1"/>
  <c r="E145" i="2" s="1"/>
  <c r="C85" i="1"/>
  <c r="G28" i="1"/>
  <c r="G27" i="1" s="1"/>
  <c r="G61" i="1" s="1"/>
  <c r="C110" i="1"/>
  <c r="C127" i="1" s="1"/>
  <c r="J124" i="4" l="1"/>
  <c r="J145" i="4" s="1"/>
  <c r="G91" i="4"/>
  <c r="G124" i="4" s="1"/>
  <c r="G145" i="4" s="1"/>
  <c r="D124" i="4"/>
  <c r="D145" i="4" s="1"/>
  <c r="C91" i="4"/>
  <c r="C124" i="4" s="1"/>
  <c r="C145" i="4" s="1"/>
  <c r="F62" i="3"/>
  <c r="F84" i="3" s="1"/>
  <c r="F85" i="3" s="1"/>
  <c r="E84" i="3"/>
  <c r="G61" i="3"/>
  <c r="G85" i="3" s="1"/>
  <c r="J62" i="3"/>
  <c r="J84" i="3" s="1"/>
  <c r="J85" i="3" s="1"/>
  <c r="I84" i="3"/>
  <c r="I85" i="3" s="1"/>
  <c r="H126" i="3"/>
  <c r="H147" i="3" s="1"/>
  <c r="G93" i="3"/>
  <c r="G126" i="3" s="1"/>
  <c r="G147" i="3" s="1"/>
  <c r="E85" i="3"/>
  <c r="H107" i="2"/>
  <c r="H124" i="2" s="1"/>
  <c r="H145" i="2" s="1"/>
  <c r="F85" i="2"/>
  <c r="H61" i="2"/>
  <c r="H85" i="2" s="1"/>
  <c r="G152" i="1"/>
  <c r="G85" i="1"/>
  <c r="C148" i="1"/>
  <c r="C152" i="1"/>
</calcChain>
</file>

<file path=xl/sharedStrings.xml><?xml version="1.0" encoding="utf-8"?>
<sst xmlns="http://schemas.openxmlformats.org/spreadsheetml/2006/main" count="2065" uniqueCount="463">
  <si>
    <t>B E V É T E L E K</t>
  </si>
  <si>
    <t>1.számú táblázat</t>
  </si>
  <si>
    <t>ezer forint</t>
  </si>
  <si>
    <t>Sor-
szám</t>
  </si>
  <si>
    <t>Bevételi jogcím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</si>
  <si>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</si>
  <si>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</si>
  <si>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</si>
  <si>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</si>
  <si>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</si>
  <si>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</si>
  <si>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</si>
  <si>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</si>
  <si>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</si>
  <si>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</si>
  <si>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</si>
  <si>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</si>
  <si>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</si>
  <si>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</si>
  <si>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</si>
  <si>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</si>
  <si>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</si>
  <si>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</si>
  <si>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</si>
  <si>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</si>
  <si>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</si>
  <si>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</si>
  <si>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</si>
  <si>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</si>
  <si>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</si>
  <si>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</si>
  <si>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</si>
  <si>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</si>
  <si>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</si>
  <si>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</si>
  <si>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</si>
  <si>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</si>
  <si>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</si>
  <si>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</si>
  <si>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</si>
  <si>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</si>
  <si>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</si>
  <si>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</si>
  <si>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 xml:space="preserve">                 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</si>
  <si>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</si>
  <si>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</si>
  <si>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</si>
  <si>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</si>
  <si>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</si>
  <si>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</si>
  <si>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</si>
  <si>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</si>
  <si>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</si>
  <si>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</si>
  <si>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</si>
  <si>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</si>
  <si>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</si>
  <si>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</si>
  <si>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</si>
  <si>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</si>
  <si>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</si>
  <si>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</si>
  <si>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                                                         </t>
  </si>
  <si>
    <t>3.6.</t>
  </si>
  <si>
    <t>3.5.-ből EU-s támogatás</t>
  </si>
  <si>
    <t xml:space="preserve">                          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</si>
  <si>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</si>
  <si>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</si>
  <si>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</si>
  <si>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</si>
  <si>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</si>
  <si>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</si>
  <si>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</si>
  <si>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</si>
  <si>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</si>
  <si>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</si>
  <si>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</si>
  <si>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</si>
  <si>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</si>
  <si>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</si>
  <si>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</si>
  <si>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</si>
  <si>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</si>
  <si>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</si>
  <si>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</si>
  <si>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</si>
  <si>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</si>
  <si>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</si>
  <si>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</si>
  <si>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</si>
  <si>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</si>
  <si>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</si>
  <si>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</si>
  <si>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</si>
  <si>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</si>
  <si>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</si>
  <si>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</si>
  <si>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</si>
  <si>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</si>
  <si>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</si>
  <si>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</si>
  <si>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</si>
  <si>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</si>
  <si>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</si>
  <si>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</si>
  <si>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</si>
  <si>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</si>
  <si>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</si>
  <si>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</si>
  <si>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</si>
  <si>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</si>
  <si>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</si>
  <si>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</si>
  <si>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</si>
  <si>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</si>
  <si>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</si>
  <si>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</si>
  <si>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</si>
  <si>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</si>
  <si>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</si>
  <si>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</si>
  <si>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</si>
  <si>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</si>
  <si>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</si>
  <si>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</si>
  <si>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</si>
  <si>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</si>
  <si>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</si>
  <si>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</si>
  <si>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</si>
  <si>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</si>
  <si>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</si>
  <si>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</si>
  <si>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</si>
  <si>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</si>
  <si>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</si>
  <si>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</si>
  <si>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</si>
  <si>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</si>
  <si>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</si>
  <si>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</si>
  <si>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</si>
  <si>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</si>
  <si>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</si>
  <si>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</si>
  <si>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</si>
  <si>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</si>
  <si>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</si>
  <si>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</si>
  <si>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</si>
  <si>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</si>
  <si>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</si>
  <si>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</si>
  <si>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</si>
  <si>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</si>
  <si>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</si>
  <si>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</si>
  <si>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</si>
  <si>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</si>
  <si>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</si>
  <si>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</si>
  <si>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</si>
  <si>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</si>
  <si>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</si>
  <si>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</si>
  <si>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</si>
  <si>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</si>
  <si>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</si>
  <si>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</si>
  <si>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</si>
  <si>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</si>
  <si>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</si>
  <si>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</si>
  <si>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</si>
  <si>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</si>
  <si>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</si>
  <si>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</si>
  <si>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</si>
  <si>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</si>
  <si>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</si>
  <si>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</si>
  <si>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</si>
  <si>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</si>
  <si>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</si>
  <si>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</si>
  <si>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</si>
  <si>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</si>
  <si>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</si>
  <si>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</si>
  <si>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2014. évi eredeti  előirányzat</t>
  </si>
  <si>
    <t>2014. évi módosított  előirányzat</t>
  </si>
  <si>
    <r>
      <t xml:space="preserve">   Működési költségvetés kiadásai </t>
    </r>
    <r>
      <rPr>
        <sz val="6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</si>
  <si>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</si>
  <si>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</si>
  <si>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</si>
  <si>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</si>
  <si>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</si>
  <si>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</si>
  <si>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</si>
  <si>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</si>
  <si>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</si>
  <si>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</si>
  <si>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</si>
  <si>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</si>
  <si>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</si>
  <si>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</si>
  <si>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</si>
  <si>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</si>
  <si>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</si>
  <si>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</si>
  <si>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</si>
  <si>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</si>
  <si>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</si>
  <si>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</si>
  <si>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</si>
  <si>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</si>
  <si>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</si>
  <si>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6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</si>
  <si>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</si>
  <si>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</si>
  <si>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</si>
  <si>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</si>
  <si>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</si>
  <si>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</si>
  <si>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</si>
  <si>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</si>
  <si>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</si>
  <si>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</si>
  <si>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</si>
  <si>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</si>
  <si>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</si>
  <si>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</si>
  <si>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</si>
  <si>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</si>
  <si>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</si>
  <si>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</si>
  <si>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</si>
  <si>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</si>
  <si>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</si>
  <si>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</si>
  <si>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</si>
  <si>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</si>
  <si>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</si>
  <si>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</si>
  <si>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</si>
  <si>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</si>
  <si>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</si>
  <si>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</si>
  <si>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</si>
  <si>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</si>
  <si>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</si>
  <si>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</si>
  <si>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</si>
  <si>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</si>
  <si>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</si>
  <si>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</si>
  <si>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</si>
  <si>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</si>
  <si>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</si>
  <si>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</si>
  <si>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</si>
  <si>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</si>
  <si>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</si>
  <si>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</si>
  <si>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</si>
  <si>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                        KÖLTSÉGVETÉSI, FINANSZÍROZÁSI BEVÉTELEK ÉS KIADÁSOK EGYENLEGE</t>
  </si>
  <si>
    <t>3.számú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</si>
  <si>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</si>
  <si>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</si>
  <si>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</si>
  <si>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Előirányzat-csoport, kiemelt előirányzat megnevezése</t>
  </si>
  <si>
    <t>G</t>
  </si>
  <si>
    <t>Bevételek</t>
  </si>
  <si>
    <t>Hivatal</t>
  </si>
  <si>
    <t>Óvoda</t>
  </si>
  <si>
    <t>Összesen</t>
  </si>
  <si>
    <t>Működési célú visszatérítendő támogatások</t>
  </si>
  <si>
    <t xml:space="preserve">7.3.-ból EU-s támogatás </t>
  </si>
  <si>
    <t xml:space="preserve"> 10.</t>
  </si>
  <si>
    <t>BEVÉTELEK ÖSSZESEN: (9+16)</t>
  </si>
  <si>
    <t>Kiadások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</si>
  <si>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</si>
  <si>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</si>
  <si>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>Éves engedélyezett létszám előirányzat (fő)</t>
  </si>
  <si>
    <t>4.75</t>
  </si>
  <si>
    <t>11.75</t>
  </si>
  <si>
    <t>Közfoglalkoztatottak létszáma (fő)</t>
  </si>
  <si>
    <t>Sorszám</t>
  </si>
  <si>
    <t>Öszesen:</t>
  </si>
  <si>
    <t>Ebből kötelező feladat</t>
  </si>
  <si>
    <t>Ebből Önként vállalt feladat</t>
  </si>
  <si>
    <t>Ebből államigazga-tási feladat</t>
  </si>
  <si>
    <t>2014. évi előirányzat</t>
  </si>
  <si>
    <t>Ebből önként vállalt feladat</t>
  </si>
  <si>
    <t>Ebből államigaz-gatási feladat</t>
  </si>
  <si>
    <t>Ebből államigazgatási feladat</t>
  </si>
  <si>
    <t>,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</si>
  <si>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</si>
  <si>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</si>
  <si>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</si>
  <si>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</si>
  <si>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</si>
  <si>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</si>
  <si>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</si>
  <si>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</si>
  <si>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</si>
  <si>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</si>
  <si>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kölcsönök megtérülése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</si>
  <si>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</si>
  <si>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</si>
  <si>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</si>
  <si>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</si>
  <si>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</si>
  <si>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</si>
  <si>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</si>
  <si>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</si>
  <si>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</si>
  <si>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</si>
  <si>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</si>
  <si>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</si>
  <si>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</si>
  <si>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</si>
  <si>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</si>
  <si>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</si>
  <si>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</si>
  <si>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</si>
  <si>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</si>
  <si>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</si>
  <si>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</si>
  <si>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</si>
  <si>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</si>
  <si>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</si>
  <si>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</si>
  <si>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</si>
  <si>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</si>
  <si>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</si>
  <si>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</si>
  <si>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</si>
  <si>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</si>
  <si>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</si>
  <si>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</si>
  <si>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</si>
  <si>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</si>
  <si>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</si>
  <si>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</si>
  <si>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</si>
  <si>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</si>
  <si>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</si>
  <si>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2014. évi módisított előirányzat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</si>
  <si>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</si>
  <si>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</si>
  <si>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</si>
  <si>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</si>
  <si>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</si>
  <si>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</si>
  <si>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</si>
  <si>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</si>
  <si>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</si>
  <si>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</si>
  <si>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</si>
  <si>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</si>
  <si>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</si>
  <si>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</si>
  <si>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</si>
  <si>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</si>
  <si>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</si>
  <si>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</si>
  <si>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</si>
  <si>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</si>
  <si>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</si>
  <si>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</si>
  <si>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</si>
  <si>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</si>
  <si>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</si>
  <si>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</si>
  <si>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</si>
  <si>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</si>
  <si>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</si>
  <si>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</si>
  <si>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</si>
  <si>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</si>
  <si>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</si>
  <si>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</si>
  <si>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</si>
  <si>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</si>
  <si>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</si>
  <si>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Tiszagyulaháza-Újtikos belterületi vízrendezési II. ütem</t>
  </si>
  <si>
    <t>Egsézségügyi allapellátás fejlesztése Tiszagyulaházán</t>
  </si>
  <si>
    <t>pótkocsi</t>
  </si>
  <si>
    <t>Tároló helyiség</t>
  </si>
  <si>
    <t>óvoda tárgyi eszközök</t>
  </si>
  <si>
    <t>közmunka egyéb beszerzések</t>
  </si>
  <si>
    <t>ÖSSZESEN:</t>
  </si>
  <si>
    <t>Felújítás  megnevezése</t>
  </si>
  <si>
    <t>EU-s projekt neve, azonosítója:</t>
  </si>
  <si>
    <t>Tiszagyulaháza-Újtikos belterületi vízrendezés II.ütem ÉAOP-5.1.2/D2-11-2011-0026</t>
  </si>
  <si>
    <t>Források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</si>
  <si>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</si>
  <si>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</si>
  <si>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</si>
  <si>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</si>
  <si>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</si>
  <si>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</si>
  <si>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</si>
  <si>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</si>
  <si>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</si>
  <si>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</si>
  <si>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</si>
  <si>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</si>
  <si>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</si>
  <si>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</si>
  <si>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</si>
  <si>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fordított áfa</t>
  </si>
  <si>
    <t>Egészségügyi alapellátás fejlesztése Tiszagyulaházán ÉÁOP-4,1,2/A-12-2013-0054</t>
  </si>
  <si>
    <t xml:space="preserve"> </t>
  </si>
  <si>
    <t>1. sz. táblázat</t>
  </si>
  <si>
    <t>2012. évi tény</t>
  </si>
  <si>
    <t>2013. évi 
várható</t>
  </si>
  <si>
    <t xml:space="preserve">   Rövid lejáratú  hitelek, kölcsönök felvétele</t>
  </si>
  <si>
    <t>2. sz. táblázat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</si>
  <si>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</si>
  <si>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</si>
  <si>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</si>
  <si>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</si>
  <si>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</si>
  <si>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</si>
  <si>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</si>
  <si>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</si>
  <si>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</si>
  <si>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</si>
  <si>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</si>
  <si>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</si>
  <si>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</si>
  <si>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</si>
  <si>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</si>
  <si>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</si>
  <si>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</si>
  <si>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</si>
  <si>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</si>
  <si>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</si>
  <si>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</si>
  <si>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</si>
  <si>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</si>
  <si>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</si>
  <si>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</si>
  <si>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</si>
  <si>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</si>
  <si>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</si>
  <si>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</si>
  <si>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</si>
  <si>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L</t>
  </si>
  <si>
    <t>M</t>
  </si>
  <si>
    <t>N</t>
  </si>
  <si>
    <t>O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</si>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</sst>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46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6"/>
      <name val="Calibri"/>
      <family val="2"/>
      <charset val="238"/>
      <scheme val="minor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6"/>
      <name val="Times New Roman CE"/>
      <charset val="238"/>
    </font>
    <font>
      <sz val="6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b/>
      <i/>
      <sz val="7"/>
      <name val="Times New Roman CE"/>
      <family val="1"/>
      <charset val="238"/>
    </font>
    <font>
      <sz val="7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i/>
      <sz val="7"/>
      <name val="Times New Roman CE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7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Fill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horizontal="left" wrapText="1" indent="1"/>
    </xf>
    <xf numFmtId="49" fontId="9" fillId="0" borderId="16" xfId="1" applyNumberFormat="1" applyFont="1" applyFill="1" applyBorder="1" applyAlignment="1" applyProtection="1">
      <alignment horizontal="left" vertical="center" wrapText="1" indent="1"/>
    </xf>
    <xf numFmtId="0" fontId="10" fillId="0" borderId="17" xfId="2" applyFont="1" applyFill="1" applyBorder="1" applyAlignment="1" applyProtection="1">
      <alignment horizontal="left" wrapText="1" indent="1"/>
    </xf>
    <xf numFmtId="0" fontId="11" fillId="0" borderId="3" xfId="2" applyFont="1" applyFill="1" applyBorder="1" applyAlignment="1" applyProtection="1">
      <alignment horizontal="lef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0" fontId="7" fillId="0" borderId="21" xfId="1" applyFont="1" applyFill="1" applyBorder="1" applyAlignment="1" applyProtection="1">
      <alignment horizontal="lef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2" applyFont="1" applyFill="1" applyBorder="1" applyAlignment="1" applyProtection="1">
      <alignment wrapText="1"/>
    </xf>
    <xf numFmtId="0" fontId="10" fillId="0" borderId="17" xfId="2" applyFont="1" applyFill="1" applyBorder="1" applyAlignment="1" applyProtection="1">
      <alignment wrapText="1"/>
    </xf>
    <xf numFmtId="0" fontId="10" fillId="0" borderId="11" xfId="2" applyFont="1" applyFill="1" applyBorder="1" applyAlignment="1" applyProtection="1">
      <alignment wrapText="1"/>
    </xf>
    <xf numFmtId="0" fontId="10" fillId="0" borderId="14" xfId="2" applyFont="1" applyFill="1" applyBorder="1" applyAlignment="1" applyProtection="1">
      <alignment wrapTex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2" applyFont="1" applyFill="1" applyBorder="1" applyAlignment="1" applyProtection="1">
      <alignment wrapTex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Fill="1" applyBorder="1" applyAlignment="1" applyProtection="1">
      <alignment wrapText="1"/>
    </xf>
    <xf numFmtId="0" fontId="11" fillId="0" borderId="24" xfId="2" applyFont="1" applyFill="1" applyBorder="1" applyAlignment="1" applyProtection="1">
      <alignment wrapText="1"/>
    </xf>
    <xf numFmtId="0" fontId="11" fillId="0" borderId="25" xfId="2" applyFont="1" applyFill="1" applyBorder="1" applyAlignment="1" applyProtection="1">
      <alignment wrapText="1"/>
    </xf>
    <xf numFmtId="164" fontId="8" fillId="0" borderId="0" xfId="0" applyNumberFormat="1" applyFont="1" applyFill="1"/>
    <xf numFmtId="0" fontId="14" fillId="0" borderId="0" xfId="2" applyFont="1" applyFill="1" applyBorder="1" applyAlignment="1" applyProtection="1">
      <alignment wrapText="1"/>
    </xf>
    <xf numFmtId="164" fontId="15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vertical="center" wrapText="1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2" applyFont="1" applyFill="1" applyBorder="1" applyAlignment="1" applyProtection="1">
      <alignment horizontal="right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26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0" fontId="9" fillId="0" borderId="17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1" applyFont="1" applyFill="1" applyBorder="1" applyAlignment="1" applyProtection="1">
      <alignment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164" fontId="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6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Fill="1" applyBorder="1" applyAlignment="1" applyProtection="1">
      <alignment horizontal="right" vertical="center" wrapText="1" indent="1"/>
    </xf>
    <xf numFmtId="164" fontId="11" fillId="0" borderId="10" xfId="2" quotePrefix="1" applyNumberFormat="1" applyFont="1" applyFill="1" applyBorder="1" applyAlignment="1" applyProtection="1">
      <alignment horizontal="right" vertical="center" wrapText="1" indent="1"/>
    </xf>
    <xf numFmtId="0" fontId="11" fillId="0" borderId="24" xfId="2" applyFont="1" applyFill="1" applyBorder="1" applyAlignment="1" applyProtection="1">
      <alignment horizontal="left" vertical="center" wrapText="1" indent="1"/>
    </xf>
    <xf numFmtId="0" fontId="11" fillId="0" borderId="25" xfId="2" applyFont="1" applyFill="1" applyBorder="1" applyAlignment="1" applyProtection="1">
      <alignment horizontal="left" vertical="center" wrapText="1" indent="1"/>
    </xf>
    <xf numFmtId="0" fontId="5" fillId="0" borderId="0" xfId="2" applyFont="1" applyFill="1"/>
    <xf numFmtId="0" fontId="15" fillId="0" borderId="0" xfId="1" applyFont="1" applyFill="1" applyAlignment="1" applyProtection="1">
      <alignment horizontal="center"/>
    </xf>
    <xf numFmtId="0" fontId="17" fillId="0" borderId="1" xfId="2" applyFont="1" applyFill="1" applyBorder="1" applyAlignment="1" applyProtection="1">
      <alignment horizontal="right" vertical="center"/>
    </xf>
    <xf numFmtId="0" fontId="18" fillId="0" borderId="0" xfId="0" applyFont="1" applyFill="1"/>
    <xf numFmtId="0" fontId="2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23" fillId="0" borderId="37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24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left" vertical="center" wrapText="1" indent="1"/>
    </xf>
    <xf numFmtId="164" fontId="23" fillId="0" borderId="10" xfId="1" applyNumberFormat="1" applyFont="1" applyFill="1" applyBorder="1" applyAlignment="1" applyProtection="1">
      <alignment horizontal="right" vertical="center" wrapText="1" indent="1"/>
    </xf>
    <xf numFmtId="49" fontId="24" fillId="0" borderId="11" xfId="1" applyNumberFormat="1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wrapText="1" indent="1"/>
    </xf>
    <xf numFmtId="164" fontId="2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4" fillId="0" borderId="14" xfId="1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left" wrapText="1" indent="1"/>
    </xf>
    <xf numFmtId="164" fontId="2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>
      <alignment vertical="center" wrapText="1"/>
    </xf>
    <xf numFmtId="49" fontId="24" fillId="0" borderId="16" xfId="1" applyNumberFormat="1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left" wrapText="1" indent="1"/>
    </xf>
    <xf numFmtId="0" fontId="23" fillId="0" borderId="2" xfId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 indent="1"/>
    </xf>
    <xf numFmtId="164" fontId="2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" xfId="1" applyNumberFormat="1" applyFont="1" applyFill="1" applyBorder="1" applyAlignment="1" applyProtection="1">
      <alignment horizontal="right" vertical="center" wrapText="1" indent="1"/>
    </xf>
    <xf numFmtId="164" fontId="24" fillId="0" borderId="13" xfId="1" applyNumberFormat="1" applyFont="1" applyFill="1" applyBorder="1" applyAlignment="1" applyProtection="1">
      <alignment horizontal="right" vertical="center" wrapText="1" indent="1"/>
    </xf>
    <xf numFmtId="164" fontId="2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" xfId="1" applyNumberFormat="1" applyFont="1" applyFill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left" wrapText="1" indent="1"/>
    </xf>
    <xf numFmtId="164" fontId="2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Alignment="1">
      <alignment vertical="center" wrapText="1"/>
    </xf>
    <xf numFmtId="0" fontId="27" fillId="0" borderId="2" xfId="0" applyFont="1" applyBorder="1" applyAlignment="1" applyProtection="1">
      <alignment horizontal="center" wrapText="1"/>
    </xf>
    <xf numFmtId="0" fontId="25" fillId="0" borderId="17" xfId="0" applyFont="1" applyBorder="1" applyAlignment="1" applyProtection="1">
      <alignment wrapText="1"/>
    </xf>
    <xf numFmtId="0" fontId="25" fillId="0" borderId="11" xfId="0" applyFont="1" applyBorder="1" applyAlignment="1" applyProtection="1">
      <alignment horizontal="center" wrapText="1"/>
    </xf>
    <xf numFmtId="0" fontId="25" fillId="0" borderId="14" xfId="0" applyFont="1" applyBorder="1" applyAlignment="1" applyProtection="1">
      <alignment horizontal="center" wrapText="1"/>
    </xf>
    <xf numFmtId="0" fontId="25" fillId="0" borderId="16" xfId="0" applyFont="1" applyBorder="1" applyAlignment="1" applyProtection="1">
      <alignment horizontal="center" wrapText="1"/>
    </xf>
    <xf numFmtId="164" fontId="2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" xfId="0" applyFont="1" applyBorder="1" applyAlignment="1" applyProtection="1">
      <alignment wrapText="1"/>
    </xf>
    <xf numFmtId="0" fontId="27" fillId="0" borderId="24" xfId="0" applyFont="1" applyBorder="1" applyAlignment="1" applyProtection="1">
      <alignment horizontal="center" wrapText="1"/>
    </xf>
    <xf numFmtId="0" fontId="27" fillId="0" borderId="25" xfId="0" applyFont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 inden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1" fillId="0" borderId="0" xfId="0" applyFont="1" applyFill="1" applyAlignment="1">
      <alignment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vertical="center" wrapText="1"/>
    </xf>
    <xf numFmtId="164" fontId="23" fillId="0" borderId="9" xfId="1" applyNumberFormat="1" applyFont="1" applyFill="1" applyBorder="1" applyAlignment="1" applyProtection="1">
      <alignment horizontal="right" vertical="center" wrapText="1" indent="1"/>
    </xf>
    <xf numFmtId="49" fontId="24" fillId="0" borderId="28" xfId="1" applyNumberFormat="1" applyFont="1" applyFill="1" applyBorder="1" applyAlignment="1" applyProtection="1">
      <alignment horizontal="center" vertical="center" wrapText="1"/>
    </xf>
    <xf numFmtId="0" fontId="24" fillId="0" borderId="29" xfId="1" applyFont="1" applyFill="1" applyBorder="1" applyAlignment="1" applyProtection="1">
      <alignment horizontal="left" vertical="center" wrapText="1" indent="1"/>
    </xf>
    <xf numFmtId="164" fontId="2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1" applyFont="1" applyFill="1" applyBorder="1" applyAlignment="1" applyProtection="1">
      <alignment horizontal="left" vertical="center" wrapText="1" indent="1"/>
    </xf>
    <xf numFmtId="0" fontId="24" fillId="0" borderId="31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Border="1" applyAlignment="1" applyProtection="1">
      <alignment horizontal="left" vertical="center" wrapText="1" indent="1"/>
    </xf>
    <xf numFmtId="0" fontId="24" fillId="0" borderId="15" xfId="1" applyFont="1" applyFill="1" applyBorder="1" applyAlignment="1" applyProtection="1">
      <alignment horizontal="left" indent="6"/>
    </xf>
    <xf numFmtId="0" fontId="24" fillId="0" borderId="15" xfId="1" applyFont="1" applyFill="1" applyBorder="1" applyAlignment="1" applyProtection="1">
      <alignment horizontal="left" vertical="center" wrapText="1" indent="6"/>
    </xf>
    <xf numFmtId="49" fontId="24" fillId="0" borderId="32" xfId="1" applyNumberFormat="1" applyFont="1" applyFill="1" applyBorder="1" applyAlignment="1" applyProtection="1">
      <alignment horizontal="center" vertical="center" wrapText="1"/>
    </xf>
    <xf numFmtId="0" fontId="24" fillId="0" borderId="17" xfId="1" applyFont="1" applyFill="1" applyBorder="1" applyAlignment="1" applyProtection="1">
      <alignment horizontal="left" vertical="center" wrapText="1" indent="6"/>
    </xf>
    <xf numFmtId="49" fontId="24" fillId="0" borderId="20" xfId="1" applyNumberFormat="1" applyFont="1" applyFill="1" applyBorder="1" applyAlignment="1" applyProtection="1">
      <alignment horizontal="center" vertical="center" wrapText="1"/>
    </xf>
    <xf numFmtId="0" fontId="24" fillId="0" borderId="21" xfId="1" applyFont="1" applyFill="1" applyBorder="1" applyAlignment="1" applyProtection="1">
      <alignment horizontal="left" vertical="center" wrapText="1" indent="6"/>
    </xf>
    <xf numFmtId="164" fontId="2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" xfId="1" applyFont="1" applyFill="1" applyBorder="1" applyAlignment="1" applyProtection="1">
      <alignment vertical="center" wrapText="1"/>
    </xf>
    <xf numFmtId="0" fontId="24" fillId="0" borderId="17" xfId="1" applyFont="1" applyFill="1" applyBorder="1" applyAlignment="1" applyProtection="1">
      <alignment horizontal="left" vertical="center" wrapText="1" indent="1"/>
    </xf>
    <xf numFmtId="164" fontId="24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 applyProtection="1">
      <alignment horizontal="left" vertical="center" wrapText="1" indent="1"/>
    </xf>
    <xf numFmtId="0" fontId="25" fillId="0" borderId="15" xfId="0" applyFont="1" applyBorder="1" applyAlignment="1" applyProtection="1">
      <alignment horizontal="left" vertical="center" wrapText="1" indent="1"/>
    </xf>
    <xf numFmtId="0" fontId="24" fillId="0" borderId="12" xfId="1" applyFont="1" applyFill="1" applyBorder="1" applyAlignment="1" applyProtection="1">
      <alignment horizontal="left" vertical="center" wrapText="1" indent="6"/>
    </xf>
    <xf numFmtId="164" fontId="2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" xfId="1" applyFont="1" applyFill="1" applyBorder="1" applyAlignment="1" applyProtection="1">
      <alignment horizontal="left" vertical="center" wrapText="1" indent="1"/>
    </xf>
    <xf numFmtId="49" fontId="24" fillId="0" borderId="2" xfId="1" applyNumberFormat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left" vertical="center" wrapText="1" indent="1"/>
    </xf>
    <xf numFmtId="164" fontId="2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1" applyFont="1" applyFill="1" applyBorder="1" applyAlignment="1" applyProtection="1">
      <alignment horizontal="left" vertical="center" wrapText="1" indent="1"/>
    </xf>
    <xf numFmtId="164" fontId="24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1" applyFont="1" applyFill="1" applyBorder="1" applyAlignment="1" applyProtection="1">
      <alignment horizontal="left" vertical="center" wrapText="1" indent="1"/>
    </xf>
    <xf numFmtId="16" fontId="18" fillId="0" borderId="0" xfId="0" applyNumberFormat="1" applyFont="1" applyFill="1" applyAlignment="1">
      <alignment vertical="center" wrapText="1"/>
    </xf>
    <xf numFmtId="164" fontId="27" fillId="0" borderId="10" xfId="0" applyNumberFormat="1" applyFont="1" applyBorder="1" applyAlignment="1" applyProtection="1">
      <alignment horizontal="right" vertical="center" wrapText="1" indent="1"/>
    </xf>
    <xf numFmtId="164" fontId="27" fillId="0" borderId="10" xfId="0" quotePrefix="1" applyNumberFormat="1" applyFont="1" applyBorder="1" applyAlignment="1" applyProtection="1">
      <alignment horizontal="right" vertical="center" wrapText="1" inden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right" vertical="center" wrapText="1" indent="1"/>
    </xf>
    <xf numFmtId="0" fontId="23" fillId="0" borderId="2" xfId="0" applyFont="1" applyFill="1" applyBorder="1" applyAlignment="1" applyProtection="1">
      <alignment horizontal="left" vertical="center"/>
    </xf>
    <xf numFmtId="0" fontId="23" fillId="0" borderId="43" xfId="0" applyFont="1" applyFill="1" applyBorder="1" applyAlignment="1" applyProtection="1">
      <alignment vertical="center" wrapText="1"/>
    </xf>
    <xf numFmtId="3" fontId="23" fillId="0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NumberFormat="1" applyFont="1" applyFill="1" applyBorder="1" applyAlignment="1" applyProtection="1">
      <alignment horizontal="right" vertical="center" wrapText="1" indent="3"/>
      <protection locked="0"/>
    </xf>
    <xf numFmtId="0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164" fontId="24" fillId="0" borderId="42" xfId="1" applyNumberFormat="1" applyFont="1" applyFill="1" applyBorder="1" applyAlignment="1" applyProtection="1">
      <alignment horizontal="right" vertical="center" wrapText="1" indent="1"/>
    </xf>
    <xf numFmtId="164" fontId="24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" applyNumberFormat="1" applyFont="1" applyFill="1" applyBorder="1" applyAlignment="1" applyProtection="1">
      <alignment horizontal="right" vertical="center" wrapText="1" indent="1"/>
    </xf>
    <xf numFmtId="164" fontId="24" fillId="0" borderId="10" xfId="1" applyNumberFormat="1" applyFont="1" applyFill="1" applyBorder="1" applyAlignment="1" applyProtection="1">
      <alignment horizontal="right" vertical="center" wrapText="1" indent="1"/>
    </xf>
    <xf numFmtId="164" fontId="24" fillId="0" borderId="24" xfId="1" applyNumberFormat="1" applyFont="1" applyFill="1" applyBorder="1" applyAlignment="1" applyProtection="1">
      <alignment horizontal="right" vertical="center" wrapText="1" indent="1"/>
    </xf>
    <xf numFmtId="164" fontId="24" fillId="0" borderId="45" xfId="1" applyNumberFormat="1" applyFont="1" applyFill="1" applyBorder="1" applyAlignment="1" applyProtection="1">
      <alignment horizontal="right" vertical="center" wrapText="1" indent="1"/>
    </xf>
    <xf numFmtId="164" fontId="2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5" xfId="1" applyFont="1" applyFill="1" applyBorder="1" applyAlignment="1" applyProtection="1">
      <alignment horizontal="left" vertical="center" wrapText="1" indent="1"/>
    </xf>
    <xf numFmtId="164" fontId="28" fillId="0" borderId="45" xfId="1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164" fontId="23" fillId="0" borderId="37" xfId="1" applyNumberFormat="1" applyFont="1" applyFill="1" applyBorder="1" applyAlignment="1" applyProtection="1">
      <alignment horizontal="right" vertical="center" wrapText="1" indent="1"/>
    </xf>
    <xf numFmtId="164" fontId="23" fillId="0" borderId="27" xfId="1" applyNumberFormat="1" applyFont="1" applyFill="1" applyBorder="1" applyAlignment="1" applyProtection="1">
      <alignment horizontal="right" vertical="center" wrapText="1" indent="1"/>
    </xf>
    <xf numFmtId="164" fontId="2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5" xfId="1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 indent="1"/>
    </xf>
    <xf numFmtId="164" fontId="27" fillId="0" borderId="0" xfId="0" quotePrefix="1" applyNumberFormat="1" applyFont="1" applyBorder="1" applyAlignment="1" applyProtection="1">
      <alignment horizontal="righ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2" fillId="0" borderId="38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Continuous" vertical="center" wrapText="1"/>
    </xf>
    <xf numFmtId="164" fontId="21" fillId="0" borderId="3" xfId="0" applyNumberFormat="1" applyFont="1" applyFill="1" applyBorder="1" applyAlignment="1" applyProtection="1">
      <alignment horizontal="centerContinuous" vertical="center" wrapText="1"/>
    </xf>
    <xf numFmtId="164" fontId="21" fillId="0" borderId="10" xfId="0" applyNumberFormat="1" applyFont="1" applyFill="1" applyBorder="1" applyAlignment="1" applyProtection="1">
      <alignment horizontal="centerContinuous" vertical="center" wrapText="1"/>
    </xf>
    <xf numFmtId="164" fontId="32" fillId="0" borderId="40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</xf>
    <xf numFmtId="164" fontId="21" fillId="0" borderId="3" xfId="0" applyNumberFormat="1" applyFont="1" applyFill="1" applyBorder="1" applyAlignment="1" applyProtection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left" vertical="center" wrapText="1" indent="1"/>
    </xf>
    <xf numFmtId="164" fontId="30" fillId="0" borderId="11" xfId="0" applyNumberFormat="1" applyFont="1" applyFill="1" applyBorder="1" applyAlignment="1" applyProtection="1">
      <alignment horizontal="left" vertical="center" wrapText="1" indent="1"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0" applyNumberFormat="1" applyFont="1" applyFill="1" applyBorder="1" applyAlignment="1" applyProtection="1">
      <alignment horizontal="left" vertical="center" wrapText="1" indent="1"/>
    </xf>
    <xf numFmtId="164" fontId="30" fillId="0" borderId="14" xfId="0" applyNumberFormat="1" applyFont="1" applyFill="1" applyBorder="1" applyAlignment="1" applyProtection="1">
      <alignment horizontal="left" vertical="center" wrapText="1" indent="1"/>
    </xf>
    <xf numFmtId="164" fontId="3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0" xfId="0" applyNumberFormat="1" applyFont="1" applyFill="1" applyBorder="1" applyAlignment="1" applyProtection="1">
      <alignment horizontal="left" vertical="center" wrapText="1" indent="1"/>
    </xf>
    <xf numFmtId="164" fontId="3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7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right" vertical="center" wrapText="1" indent="1"/>
    </xf>
    <xf numFmtId="164" fontId="5" fillId="0" borderId="51" xfId="0" applyNumberFormat="1" applyFont="1" applyFill="1" applyBorder="1" applyAlignment="1" applyProtection="1">
      <alignment horizontal="left" vertical="center" wrapText="1" indent="1"/>
    </xf>
    <xf numFmtId="164" fontId="33" fillId="0" borderId="32" xfId="0" applyNumberFormat="1" applyFont="1" applyFill="1" applyBorder="1" applyAlignment="1" applyProtection="1">
      <alignment horizontal="left" vertical="center" wrapText="1" indent="1"/>
    </xf>
    <xf numFmtId="164" fontId="35" fillId="0" borderId="36" xfId="0" applyNumberFormat="1" applyFont="1" applyFill="1" applyBorder="1" applyAlignment="1" applyProtection="1">
      <alignment horizontal="right" vertical="center" wrapText="1" indent="1"/>
    </xf>
    <xf numFmtId="164" fontId="33" fillId="0" borderId="14" xfId="0" applyNumberFormat="1" applyFont="1" applyFill="1" applyBorder="1" applyAlignment="1" applyProtection="1">
      <alignment horizontal="left" vertical="center" wrapText="1" indent="1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3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5" xfId="0" applyNumberFormat="1" applyFont="1" applyFill="1" applyBorder="1" applyAlignment="1" applyProtection="1">
      <alignment horizontal="right" vertical="center" wrapText="1" indent="1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52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Continuous" vertical="center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48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horizontal="left" vertical="center" wrapText="1" indent="1"/>
    </xf>
    <xf numFmtId="164" fontId="3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2" xfId="0" applyNumberFormat="1" applyFont="1" applyFill="1" applyBorder="1" applyAlignment="1" applyProtection="1">
      <alignment horizontal="left" vertical="center" wrapText="1" indent="1"/>
    </xf>
    <xf numFmtId="164" fontId="3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2" xfId="0" applyNumberFormat="1" applyFont="1" applyFill="1" applyBorder="1" applyAlignment="1" applyProtection="1">
      <alignment horizontal="left" vertical="center" wrapText="1" indent="1"/>
    </xf>
    <xf numFmtId="164" fontId="35" fillId="0" borderId="12" xfId="0" applyNumberFormat="1" applyFont="1" applyFill="1" applyBorder="1" applyAlignment="1" applyProtection="1">
      <alignment horizontal="right" vertical="center" wrapText="1" indent="1"/>
    </xf>
    <xf numFmtId="164" fontId="3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4" xfId="0" applyNumberFormat="1" applyFont="1" applyFill="1" applyBorder="1" applyAlignment="1" applyProtection="1">
      <alignment horizontal="left" vertical="center" wrapText="1" indent="2"/>
    </xf>
    <xf numFmtId="164" fontId="33" fillId="0" borderId="15" xfId="0" applyNumberFormat="1" applyFont="1" applyFill="1" applyBorder="1" applyAlignment="1" applyProtection="1">
      <alignment horizontal="left" vertical="center" wrapText="1" indent="2"/>
    </xf>
    <xf numFmtId="164" fontId="35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left" vertical="center" wrapText="1" indent="2"/>
    </xf>
    <xf numFmtId="164" fontId="30" fillId="0" borderId="16" xfId="0" applyNumberFormat="1" applyFont="1" applyFill="1" applyBorder="1" applyAlignment="1" applyProtection="1">
      <alignment horizontal="left" vertical="center" wrapText="1" indent="2"/>
    </xf>
    <xf numFmtId="164" fontId="37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32" fillId="0" borderId="27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center" vertical="center" wrapText="1"/>
    </xf>
    <xf numFmtId="164" fontId="2" fillId="0" borderId="54" xfId="0" applyNumberFormat="1" applyFont="1" applyFill="1" applyBorder="1" applyAlignment="1" applyProtection="1">
      <alignment horizontal="center" vertical="center" wrapText="1"/>
    </xf>
    <xf numFmtId="164" fontId="2" fillId="0" borderId="45" xfId="0" applyNumberFormat="1" applyFont="1" applyFill="1" applyBorder="1" applyAlignment="1" applyProtection="1">
      <alignment horizontal="center" vertical="center" wrapText="1"/>
    </xf>
    <xf numFmtId="164" fontId="30" fillId="0" borderId="14" xfId="0" applyNumberFormat="1" applyFont="1" applyFill="1" applyBorder="1" applyAlignment="1" applyProtection="1">
      <alignment vertical="center" wrapText="1"/>
      <protection locked="0"/>
    </xf>
    <xf numFmtId="164" fontId="30" fillId="0" borderId="15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vertical="center" wrapText="1"/>
      <protection locked="0"/>
    </xf>
    <xf numFmtId="164" fontId="30" fillId="0" borderId="44" xfId="0" applyNumberFormat="1" applyFont="1" applyFill="1" applyBorder="1" applyAlignment="1" applyProtection="1">
      <alignment vertical="center" wrapText="1"/>
      <protection locked="0"/>
    </xf>
    <xf numFmtId="164" fontId="30" fillId="0" borderId="18" xfId="0" applyNumberFormat="1" applyFont="1" applyFill="1" applyBorder="1" applyAlignment="1" applyProtection="1">
      <alignment vertical="center" wrapText="1"/>
    </xf>
    <xf numFmtId="164" fontId="38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49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5" xfId="0" applyNumberFormat="1" applyFont="1" applyFill="1" applyBorder="1" applyAlignment="1" applyProtection="1">
      <alignment vertical="center" wrapText="1"/>
      <protection locked="0"/>
    </xf>
    <xf numFmtId="164" fontId="30" fillId="0" borderId="19" xfId="0" applyNumberFormat="1" applyFont="1" applyFill="1" applyBorder="1" applyAlignment="1" applyProtection="1">
      <alignment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Alignment="1">
      <alignment horizontal="center" vertical="center" wrapText="1"/>
    </xf>
    <xf numFmtId="164" fontId="34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32" fillId="0" borderId="27" xfId="0" applyNumberFormat="1" applyFont="1" applyFill="1" applyBorder="1" applyAlignment="1" applyProtection="1">
      <alignment horizontal="center" vertical="center" wrapText="1"/>
    </xf>
    <xf numFmtId="164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Protection="1"/>
    <xf numFmtId="0" fontId="37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right"/>
    </xf>
    <xf numFmtId="0" fontId="40" fillId="0" borderId="38" xfId="0" applyFont="1" applyFill="1" applyBorder="1" applyAlignment="1">
      <alignment horizontal="center"/>
    </xf>
    <xf numFmtId="0" fontId="32" fillId="0" borderId="56" xfId="0" applyFont="1" applyFill="1" applyBorder="1" applyAlignment="1" applyProtection="1">
      <alignment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2" fillId="0" borderId="56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>
      <alignment horizontal="center"/>
    </xf>
    <xf numFmtId="49" fontId="33" fillId="0" borderId="57" xfId="0" applyNumberFormat="1" applyFont="1" applyFill="1" applyBorder="1" applyAlignment="1" applyProtection="1">
      <alignment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3" fontId="33" fillId="0" borderId="30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>
      <alignment horizontal="center"/>
    </xf>
    <xf numFmtId="49" fontId="35" fillId="0" borderId="31" xfId="0" quotePrefix="1" applyNumberFormat="1" applyFont="1" applyFill="1" applyBorder="1" applyAlignment="1" applyProtection="1">
      <alignment horizontal="left" vertical="center" indent="1"/>
    </xf>
    <xf numFmtId="3" fontId="35" fillId="0" borderId="15" xfId="0" applyNumberFormat="1" applyFont="1" applyFill="1" applyBorder="1" applyAlignment="1" applyProtection="1">
      <alignment vertical="center"/>
      <protection locked="0"/>
    </xf>
    <xf numFmtId="3" fontId="35" fillId="0" borderId="18" xfId="0" applyNumberFormat="1" applyFont="1" applyFill="1" applyBorder="1" applyAlignment="1" applyProtection="1">
      <alignment vertical="center"/>
    </xf>
    <xf numFmtId="49" fontId="33" fillId="0" borderId="31" xfId="0" applyNumberFormat="1" applyFont="1" applyFill="1" applyBorder="1" applyAlignment="1" applyProtection="1">
      <alignment vertical="center"/>
    </xf>
    <xf numFmtId="3" fontId="33" fillId="0" borderId="15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58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  <protection locked="0"/>
    </xf>
    <xf numFmtId="49" fontId="32" fillId="0" borderId="43" xfId="0" applyNumberFormat="1" applyFont="1" applyFill="1" applyBorder="1" applyAlignment="1" applyProtection="1">
      <alignment vertical="center"/>
    </xf>
    <xf numFmtId="3" fontId="33" fillId="0" borderId="3" xfId="0" applyNumberFormat="1" applyFont="1" applyFill="1" applyBorder="1" applyAlignment="1" applyProtection="1">
      <alignment vertical="center"/>
    </xf>
    <xf numFmtId="3" fontId="33" fillId="0" borderId="1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vertical="center"/>
    </xf>
    <xf numFmtId="49" fontId="33" fillId="0" borderId="31" xfId="0" applyNumberFormat="1" applyFont="1" applyFill="1" applyBorder="1" applyAlignment="1" applyProtection="1">
      <alignment horizontal="left" vertical="center"/>
    </xf>
    <xf numFmtId="49" fontId="33" fillId="0" borderId="31" xfId="0" applyNumberFormat="1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32" fillId="0" borderId="7" xfId="0" applyFont="1" applyFill="1" applyBorder="1" applyAlignment="1" applyProtection="1">
      <alignment vertical="center"/>
    </xf>
    <xf numFmtId="0" fontId="3" fillId="0" borderId="3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</xf>
    <xf numFmtId="49" fontId="37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/>
    </xf>
    <xf numFmtId="0" fontId="3" fillId="0" borderId="0" xfId="0" applyFont="1" applyFill="1" applyAlignment="1"/>
    <xf numFmtId="0" fontId="33" fillId="0" borderId="0" xfId="0" applyFont="1" applyFill="1" applyBorder="1" applyAlignment="1" applyProtection="1">
      <alignment horizontal="left" indent="1"/>
      <protection locked="0"/>
    </xf>
    <xf numFmtId="0" fontId="33" fillId="0" borderId="0" xfId="0" applyFont="1" applyFill="1" applyBorder="1" applyAlignment="1" applyProtection="1">
      <alignment horizontal="right" indent="1"/>
      <protection locked="0"/>
    </xf>
    <xf numFmtId="0" fontId="32" fillId="0" borderId="0" xfId="0" applyFont="1" applyFill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right" indent="1"/>
    </xf>
    <xf numFmtId="0" fontId="3" fillId="0" borderId="0" xfId="0" applyFont="1" applyFill="1" applyBorder="1"/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23" fillId="0" borderId="3" xfId="1" applyFont="1" applyFill="1" applyBorder="1" applyAlignment="1" applyProtection="1">
      <alignment horizontal="center" vertical="center" wrapText="1"/>
    </xf>
    <xf numFmtId="0" fontId="23" fillId="0" borderId="43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9" fillId="0" borderId="0" xfId="1" applyFont="1" applyFill="1"/>
    <xf numFmtId="0" fontId="24" fillId="0" borderId="0" xfId="1" applyFont="1" applyFill="1"/>
    <xf numFmtId="0" fontId="23" fillId="0" borderId="2" xfId="1" applyFont="1" applyFill="1" applyBorder="1" applyAlignment="1" applyProtection="1">
      <alignment horizontal="left" vertical="center" wrapText="1" indent="1"/>
    </xf>
    <xf numFmtId="164" fontId="23" fillId="0" borderId="3" xfId="1" applyNumberFormat="1" applyFont="1" applyFill="1" applyBorder="1" applyAlignment="1" applyProtection="1">
      <alignment horizontal="right" vertical="center" wrapText="1" indent="1"/>
    </xf>
    <xf numFmtId="164" fontId="23" fillId="0" borderId="6" xfId="1" applyNumberFormat="1" applyFont="1" applyFill="1" applyBorder="1" applyAlignment="1" applyProtection="1">
      <alignment horizontal="right" vertical="center" wrapText="1" indent="1"/>
    </xf>
    <xf numFmtId="49" fontId="24" fillId="0" borderId="11" xfId="1" applyNumberFormat="1" applyFont="1" applyFill="1" applyBorder="1" applyAlignment="1" applyProtection="1">
      <alignment horizontal="left" vertical="center" wrapText="1" indent="1"/>
    </xf>
    <xf numFmtId="164" fontId="2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4" xfId="1" applyNumberFormat="1" applyFont="1" applyFill="1" applyBorder="1" applyAlignment="1" applyProtection="1">
      <alignment horizontal="left" vertical="center" wrapText="1" indent="1"/>
    </xf>
    <xf numFmtId="164" fontId="2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3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6" xfId="1" applyNumberFormat="1" applyFont="1" applyFill="1" applyBorder="1" applyAlignment="1" applyProtection="1">
      <alignment horizontal="left" vertical="center" wrapText="1" indent="1"/>
    </xf>
    <xf numFmtId="164" fontId="24" fillId="3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1" applyNumberFormat="1" applyFont="1" applyFill="1" applyBorder="1" applyAlignment="1" applyProtection="1">
      <alignment horizontal="right" vertical="center" wrapText="1" indent="1"/>
    </xf>
    <xf numFmtId="164" fontId="28" fillId="0" borderId="6" xfId="1" applyNumberFormat="1" applyFont="1" applyFill="1" applyBorder="1" applyAlignment="1" applyProtection="1">
      <alignment horizontal="right" vertical="center" wrapText="1" indent="1"/>
    </xf>
    <xf numFmtId="164" fontId="29" fillId="0" borderId="12" xfId="1" applyNumberFormat="1" applyFont="1" applyFill="1" applyBorder="1" applyAlignment="1" applyProtection="1">
      <alignment horizontal="right" vertical="center" wrapText="1" indent="1"/>
    </xf>
    <xf numFmtId="164" fontId="24" fillId="0" borderId="12" xfId="1" applyNumberFormat="1" applyFont="1" applyFill="1" applyBorder="1" applyAlignment="1" applyProtection="1">
      <alignment horizontal="right" vertical="center" wrapText="1" indent="1"/>
    </xf>
    <xf numFmtId="164" fontId="24" fillId="0" borderId="60" xfId="1" applyNumberFormat="1" applyFont="1" applyFill="1" applyBorder="1" applyAlignment="1" applyProtection="1">
      <alignment horizontal="right" vertical="center" wrapText="1" indent="1"/>
    </xf>
    <xf numFmtId="164" fontId="2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" xfId="0" applyFont="1" applyBorder="1" applyAlignment="1" applyProtection="1">
      <alignment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8" fillId="0" borderId="0" xfId="1" applyFont="1" applyFill="1"/>
    <xf numFmtId="0" fontId="25" fillId="0" borderId="11" xfId="0" applyFont="1" applyBorder="1" applyAlignment="1" applyProtection="1">
      <alignment vertical="center" wrapText="1"/>
    </xf>
    <xf numFmtId="0" fontId="25" fillId="0" borderId="14" xfId="0" applyFont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center" wrapText="1"/>
    </xf>
    <xf numFmtId="164" fontId="2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" xfId="0" applyFont="1" applyBorder="1" applyAlignment="1" applyProtection="1">
      <alignment vertical="center" wrapText="1"/>
    </xf>
    <xf numFmtId="0" fontId="27" fillId="0" borderId="24" xfId="0" applyFont="1" applyBorder="1" applyAlignment="1" applyProtection="1">
      <alignment vertical="center" wrapText="1"/>
    </xf>
    <xf numFmtId="0" fontId="27" fillId="0" borderId="25" xfId="0" applyFont="1" applyBorder="1" applyAlignment="1" applyProtection="1">
      <alignment vertical="center" wrapText="1"/>
    </xf>
    <xf numFmtId="0" fontId="16" fillId="0" borderId="52" xfId="1" applyFont="1" applyFill="1" applyBorder="1" applyAlignment="1" applyProtection="1">
      <alignment horizontal="center" vertical="center" wrapText="1"/>
    </xf>
    <xf numFmtId="0" fontId="16" fillId="0" borderId="52" xfId="1" applyFont="1" applyFill="1" applyBorder="1" applyAlignment="1" applyProtection="1">
      <alignment vertical="center" wrapText="1"/>
    </xf>
    <xf numFmtId="164" fontId="16" fillId="0" borderId="52" xfId="1" applyNumberFormat="1" applyFont="1" applyFill="1" applyBorder="1" applyAlignment="1" applyProtection="1">
      <alignment horizontal="right" vertical="center" wrapText="1" indent="1"/>
    </xf>
    <xf numFmtId="0" fontId="30" fillId="0" borderId="52" xfId="1" applyFont="1" applyFill="1" applyBorder="1" applyAlignment="1" applyProtection="1">
      <alignment horizontal="right" vertical="center" wrapText="1" indent="1"/>
      <protection locked="0"/>
    </xf>
    <xf numFmtId="164" fontId="33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" applyFont="1" applyFill="1"/>
    <xf numFmtId="0" fontId="6" fillId="0" borderId="1" xfId="0" applyFont="1" applyFill="1" applyBorder="1" applyAlignment="1" applyProtection="1">
      <alignment horizontal="right" vertical="center"/>
    </xf>
    <xf numFmtId="0" fontId="23" fillId="0" borderId="10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left" vertical="center" wrapText="1" indent="1"/>
    </xf>
    <xf numFmtId="164" fontId="23" fillId="0" borderId="26" xfId="1" applyNumberFormat="1" applyFont="1" applyFill="1" applyBorder="1" applyAlignment="1" applyProtection="1">
      <alignment horizontal="righ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 indent="1"/>
    </xf>
    <xf numFmtId="164" fontId="23" fillId="0" borderId="39" xfId="1" applyNumberFormat="1" applyFont="1" applyFill="1" applyBorder="1" applyAlignment="1" applyProtection="1">
      <alignment horizontal="right" vertical="center" wrapText="1" indent="1"/>
    </xf>
    <xf numFmtId="49" fontId="24" fillId="0" borderId="28" xfId="1" applyNumberFormat="1" applyFont="1" applyFill="1" applyBorder="1" applyAlignment="1" applyProtection="1">
      <alignment horizontal="left" vertical="center" wrapText="1" indent="1"/>
    </xf>
    <xf numFmtId="164" fontId="24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2" xfId="1" applyNumberFormat="1" applyFont="1" applyFill="1" applyBorder="1" applyAlignment="1" applyProtection="1">
      <alignment horizontal="left" vertical="center" wrapText="1" indent="1"/>
    </xf>
    <xf numFmtId="49" fontId="24" fillId="0" borderId="20" xfId="1" applyNumberFormat="1" applyFont="1" applyFill="1" applyBorder="1" applyAlignment="1" applyProtection="1">
      <alignment horizontal="left" vertical="center" wrapText="1" indent="1"/>
    </xf>
    <xf numFmtId="164" fontId="24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4" xfId="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" xfId="1" applyNumberFormat="1" applyFont="1" applyFill="1" applyBorder="1" applyAlignment="1" applyProtection="1">
      <alignment horizontal="right" vertical="center" wrapText="1" indent="1"/>
    </xf>
    <xf numFmtId="164" fontId="24" fillId="0" borderId="65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6" xfId="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8" xfId="1" applyFont="1" applyFill="1" applyBorder="1" applyAlignment="1" applyProtection="1">
      <alignment horizontal="left" vertical="center" wrapText="1" indent="1"/>
    </xf>
    <xf numFmtId="164" fontId="23" fillId="0" borderId="43" xfId="1" applyNumberFormat="1" applyFont="1" applyFill="1" applyBorder="1" applyAlignment="1" applyProtection="1">
      <alignment horizontal="right" vertical="center" wrapText="1" indent="1"/>
    </xf>
    <xf numFmtId="164" fontId="2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" xfId="1" applyNumberFormat="1" applyFont="1" applyFill="1" applyBorder="1" applyAlignment="1" applyProtection="1">
      <alignment horizontal="right" vertical="center" wrapText="1" indent="1"/>
    </xf>
    <xf numFmtId="164" fontId="27" fillId="0" borderId="4" xfId="0" applyNumberFormat="1" applyFont="1" applyBorder="1" applyAlignment="1" applyProtection="1">
      <alignment horizontal="right" vertical="center" wrapText="1" indent="1"/>
    </xf>
    <xf numFmtId="164" fontId="27" fillId="0" borderId="3" xfId="0" applyNumberFormat="1" applyFont="1" applyBorder="1" applyAlignment="1" applyProtection="1">
      <alignment horizontal="right" vertical="center" wrapText="1" indent="1"/>
    </xf>
    <xf numFmtId="164" fontId="27" fillId="0" borderId="6" xfId="0" applyNumberFormat="1" applyFont="1" applyBorder="1" applyAlignment="1" applyProtection="1">
      <alignment horizontal="right" vertical="center" wrapText="1" indent="1"/>
    </xf>
    <xf numFmtId="164" fontId="27" fillId="0" borderId="4" xfId="0" quotePrefix="1" applyNumberFormat="1" applyFont="1" applyBorder="1" applyAlignment="1" applyProtection="1">
      <alignment horizontal="right" vertical="center" wrapText="1" indent="1"/>
    </xf>
    <xf numFmtId="164" fontId="27" fillId="0" borderId="3" xfId="0" quotePrefix="1" applyNumberFormat="1" applyFont="1" applyBorder="1" applyAlignment="1" applyProtection="1">
      <alignment horizontal="right" vertical="center" wrapText="1" indent="1"/>
    </xf>
    <xf numFmtId="164" fontId="27" fillId="0" borderId="6" xfId="0" quotePrefix="1" applyNumberFormat="1" applyFont="1" applyBorder="1" applyAlignment="1" applyProtection="1">
      <alignment horizontal="right" vertical="center" wrapText="1" indent="1"/>
    </xf>
    <xf numFmtId="0" fontId="27" fillId="0" borderId="24" xfId="0" applyFont="1" applyBorder="1" applyAlignment="1" applyProtection="1">
      <alignment horizontal="left" vertical="center" wrapText="1" indent="1"/>
    </xf>
    <xf numFmtId="0" fontId="37" fillId="0" borderId="0" xfId="1" applyFont="1" applyFill="1"/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64" fontId="44" fillId="0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64" fontId="44" fillId="0" borderId="0" xfId="0" applyNumberFormat="1" applyFont="1" applyFill="1" applyAlignment="1">
      <alignment vertical="center" wrapText="1"/>
    </xf>
    <xf numFmtId="0" fontId="39" fillId="0" borderId="0" xfId="0" applyFont="1" applyFill="1" applyBorder="1" applyAlignment="1" applyProtection="1"/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 applyProtection="1">
      <alignment horizontal="left" vertical="center" wrapText="1" indent="1"/>
    </xf>
    <xf numFmtId="164" fontId="3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4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 applyProtection="1">
      <alignment horizontal="left" vertical="center" wrapText="1" inden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31" xfId="0" applyFont="1" applyFill="1" applyBorder="1" applyAlignment="1" applyProtection="1">
      <alignment horizontal="left" vertical="center" wrapText="1" indent="8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3" fillId="0" borderId="15" xfId="0" applyFont="1" applyFill="1" applyBorder="1" applyAlignment="1" applyProtection="1">
      <alignment vertical="center" wrapText="1"/>
      <protection locked="0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vertical="center" wrapTex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vertical="center" wrapText="1"/>
    </xf>
    <xf numFmtId="164" fontId="15" fillId="0" borderId="45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3" fillId="0" borderId="52" xfId="0" applyFont="1" applyFill="1" applyBorder="1" applyAlignment="1">
      <alignment horizontal="justify" vertical="center" wrapText="1"/>
    </xf>
    <xf numFmtId="0" fontId="37" fillId="0" borderId="0" xfId="6" applyFont="1" applyFill="1" applyAlignment="1" applyProtection="1">
      <alignment horizontal="center" wrapText="1"/>
    </xf>
    <xf numFmtId="0" fontId="37" fillId="0" borderId="0" xfId="6" applyFont="1" applyFill="1" applyAlignment="1" applyProtection="1">
      <alignment horizontal="center"/>
    </xf>
    <xf numFmtId="0" fontId="1" fillId="0" borderId="0" xfId="6" applyFont="1" applyFill="1" applyProtection="1">
      <protection locked="0"/>
    </xf>
    <xf numFmtId="0" fontId="1" fillId="0" borderId="0" xfId="6" applyFont="1" applyFill="1" applyProtection="1"/>
    <xf numFmtId="0" fontId="32" fillId="0" borderId="7" xfId="6" applyFont="1" applyFill="1" applyBorder="1" applyAlignment="1" applyProtection="1">
      <alignment horizontal="center" vertical="center" wrapText="1"/>
    </xf>
    <xf numFmtId="0" fontId="32" fillId="0" borderId="8" xfId="6" applyFont="1" applyFill="1" applyBorder="1" applyAlignment="1" applyProtection="1">
      <alignment horizontal="center" vertical="center"/>
    </xf>
    <xf numFmtId="0" fontId="32" fillId="0" borderId="9" xfId="6" applyFont="1" applyFill="1" applyBorder="1" applyAlignment="1" applyProtection="1">
      <alignment horizontal="center" vertical="center"/>
    </xf>
    <xf numFmtId="0" fontId="32" fillId="0" borderId="68" xfId="6" applyFont="1" applyFill="1" applyBorder="1" applyAlignment="1" applyProtection="1">
      <alignment horizontal="center" vertical="center" wrapText="1"/>
    </xf>
    <xf numFmtId="0" fontId="32" fillId="0" borderId="2" xfId="6" applyFont="1" applyFill="1" applyBorder="1" applyAlignment="1" applyProtection="1">
      <alignment horizontal="center" vertical="center"/>
    </xf>
    <xf numFmtId="0" fontId="32" fillId="0" borderId="3" xfId="6" applyFont="1" applyFill="1" applyBorder="1" applyAlignment="1" applyProtection="1">
      <alignment horizontal="center" vertical="center"/>
    </xf>
    <xf numFmtId="0" fontId="32" fillId="0" borderId="10" xfId="6" applyFont="1" applyFill="1" applyBorder="1" applyAlignment="1" applyProtection="1">
      <alignment horizontal="center" vertical="center"/>
    </xf>
    <xf numFmtId="0" fontId="33" fillId="0" borderId="2" xfId="6" applyFont="1" applyFill="1" applyBorder="1" applyAlignment="1" applyProtection="1">
      <alignment horizontal="left" vertical="center" indent="1"/>
    </xf>
    <xf numFmtId="0" fontId="4" fillId="0" borderId="54" xfId="6" applyFont="1" applyFill="1" applyBorder="1" applyAlignment="1" applyProtection="1">
      <alignment horizontal="left" vertical="center" indent="1"/>
    </xf>
    <xf numFmtId="0" fontId="4" fillId="0" borderId="1" xfId="6" applyFont="1" applyFill="1" applyBorder="1" applyAlignment="1" applyProtection="1">
      <alignment horizontal="left" vertical="center" indent="1"/>
    </xf>
    <xf numFmtId="0" fontId="4" fillId="0" borderId="41" xfId="6" applyFont="1" applyFill="1" applyBorder="1" applyAlignment="1" applyProtection="1">
      <alignment horizontal="left" vertical="center" indent="1"/>
    </xf>
    <xf numFmtId="0" fontId="1" fillId="0" borderId="0" xfId="6" applyFont="1" applyFill="1" applyAlignment="1" applyProtection="1">
      <alignment vertical="center"/>
    </xf>
    <xf numFmtId="0" fontId="33" fillId="0" borderId="32" xfId="6" applyFont="1" applyFill="1" applyBorder="1" applyAlignment="1" applyProtection="1">
      <alignment horizontal="left" vertical="center" indent="1"/>
    </xf>
    <xf numFmtId="0" fontId="33" fillId="0" borderId="36" xfId="6" applyFont="1" applyFill="1" applyBorder="1" applyAlignment="1" applyProtection="1">
      <alignment horizontal="left" vertical="center" wrapText="1" indent="1"/>
    </xf>
    <xf numFmtId="164" fontId="33" fillId="0" borderId="36" xfId="6" applyNumberFormat="1" applyFont="1" applyFill="1" applyBorder="1" applyAlignment="1" applyProtection="1">
      <alignment vertical="center"/>
      <protection locked="0"/>
    </xf>
    <xf numFmtId="164" fontId="33" fillId="0" borderId="42" xfId="6" applyNumberFormat="1" applyFont="1" applyFill="1" applyBorder="1" applyAlignment="1" applyProtection="1">
      <alignment vertical="center"/>
    </xf>
    <xf numFmtId="0" fontId="33" fillId="0" borderId="14" xfId="6" applyFont="1" applyFill="1" applyBorder="1" applyAlignment="1" applyProtection="1">
      <alignment horizontal="left" vertical="center" indent="1"/>
    </xf>
    <xf numFmtId="0" fontId="33" fillId="0" borderId="15" xfId="6" applyFont="1" applyFill="1" applyBorder="1" applyAlignment="1" applyProtection="1">
      <alignment horizontal="left" vertical="center" wrapText="1" indent="1"/>
    </xf>
    <xf numFmtId="164" fontId="33" fillId="0" borderId="15" xfId="6" applyNumberFormat="1" applyFont="1" applyFill="1" applyBorder="1" applyAlignment="1" applyProtection="1">
      <alignment vertical="center"/>
      <protection locked="0"/>
    </xf>
    <xf numFmtId="164" fontId="33" fillId="0" borderId="18" xfId="6" applyNumberFormat="1" applyFont="1" applyFill="1" applyBorder="1" applyAlignment="1" applyProtection="1">
      <alignment vertical="center"/>
    </xf>
    <xf numFmtId="0" fontId="1" fillId="0" borderId="0" xfId="6" applyFont="1" applyFill="1" applyAlignment="1" applyProtection="1">
      <alignment vertical="center"/>
      <protection locked="0"/>
    </xf>
    <xf numFmtId="0" fontId="33" fillId="0" borderId="12" xfId="6" applyFont="1" applyFill="1" applyBorder="1" applyAlignment="1" applyProtection="1">
      <alignment horizontal="left" vertical="center" wrapText="1" indent="1"/>
    </xf>
    <xf numFmtId="164" fontId="33" fillId="0" borderId="12" xfId="6" applyNumberFormat="1" applyFont="1" applyFill="1" applyBorder="1" applyAlignment="1" applyProtection="1">
      <alignment vertical="center"/>
      <protection locked="0"/>
    </xf>
    <xf numFmtId="164" fontId="33" fillId="0" borderId="13" xfId="6" applyNumberFormat="1" applyFont="1" applyFill="1" applyBorder="1" applyAlignment="1" applyProtection="1">
      <alignment vertical="center"/>
    </xf>
    <xf numFmtId="0" fontId="33" fillId="0" borderId="15" xfId="6" applyFont="1" applyFill="1" applyBorder="1" applyAlignment="1" applyProtection="1">
      <alignment horizontal="left" vertical="center" indent="1"/>
    </xf>
    <xf numFmtId="164" fontId="33" fillId="0" borderId="3" xfId="6" applyNumberFormat="1" applyFont="1" applyFill="1" applyBorder="1" applyProtection="1"/>
    <xf numFmtId="0" fontId="32" fillId="0" borderId="3" xfId="6" applyFont="1" applyFill="1" applyBorder="1" applyAlignment="1" applyProtection="1">
      <alignment horizontal="left" vertical="center" indent="1"/>
    </xf>
    <xf numFmtId="164" fontId="15" fillId="0" borderId="3" xfId="6" applyNumberFormat="1" applyFont="1" applyFill="1" applyBorder="1" applyAlignment="1" applyProtection="1">
      <alignment vertical="center"/>
    </xf>
    <xf numFmtId="164" fontId="15" fillId="0" borderId="10" xfId="6" applyNumberFormat="1" applyFont="1" applyFill="1" applyBorder="1" applyAlignment="1" applyProtection="1">
      <alignment vertical="center"/>
    </xf>
    <xf numFmtId="0" fontId="4" fillId="0" borderId="4" xfId="6" applyFont="1" applyFill="1" applyBorder="1" applyAlignment="1" applyProtection="1">
      <alignment horizontal="left" vertical="center" indent="1"/>
    </xf>
    <xf numFmtId="0" fontId="4" fillId="0" borderId="5" xfId="6" applyFont="1" applyFill="1" applyBorder="1" applyAlignment="1" applyProtection="1">
      <alignment horizontal="left" vertical="center" indent="1"/>
    </xf>
    <xf numFmtId="0" fontId="4" fillId="0" borderId="6" xfId="6" applyFont="1" applyFill="1" applyBorder="1" applyAlignment="1" applyProtection="1">
      <alignment horizontal="left" vertical="center" indent="1"/>
    </xf>
    <xf numFmtId="0" fontId="33" fillId="0" borderId="11" xfId="6" applyFont="1" applyFill="1" applyBorder="1" applyAlignment="1" applyProtection="1">
      <alignment horizontal="left" vertical="center" indent="1"/>
    </xf>
    <xf numFmtId="0" fontId="33" fillId="0" borderId="12" xfId="6" applyFont="1" applyFill="1" applyBorder="1" applyAlignment="1" applyProtection="1">
      <alignment horizontal="left" vertical="center" indent="1"/>
    </xf>
    <xf numFmtId="164" fontId="1" fillId="0" borderId="0" xfId="6" applyNumberFormat="1" applyFont="1" applyFill="1" applyAlignment="1" applyProtection="1">
      <alignment vertical="center"/>
      <protection locked="0"/>
    </xf>
    <xf numFmtId="0" fontId="15" fillId="0" borderId="2" xfId="6" applyFont="1" applyFill="1" applyBorder="1" applyAlignment="1" applyProtection="1">
      <alignment horizontal="left" vertical="center" indent="1"/>
    </xf>
    <xf numFmtId="0" fontId="32" fillId="0" borderId="3" xfId="6" applyFont="1" applyFill="1" applyBorder="1" applyAlignment="1" applyProtection="1">
      <alignment horizontal="left" indent="1"/>
    </xf>
    <xf numFmtId="164" fontId="15" fillId="0" borderId="3" xfId="6" applyNumberFormat="1" applyFont="1" applyFill="1" applyBorder="1" applyProtection="1"/>
    <xf numFmtId="164" fontId="15" fillId="0" borderId="10" xfId="6" applyNumberFormat="1" applyFont="1" applyFill="1" applyBorder="1" applyProtection="1"/>
    <xf numFmtId="0" fontId="5" fillId="0" borderId="0" xfId="6" applyFont="1" applyFill="1" applyProtection="1"/>
    <xf numFmtId="0" fontId="45" fillId="0" borderId="0" xfId="6" applyFont="1" applyFill="1" applyProtection="1">
      <protection locked="0"/>
    </xf>
    <xf numFmtId="0" fontId="37" fillId="0" borderId="0" xfId="6" applyFont="1" applyFill="1" applyProtection="1">
      <protection locked="0"/>
    </xf>
    <xf numFmtId="164" fontId="1" fillId="0" borderId="0" xfId="6" applyNumberFormat="1" applyFont="1" applyFill="1" applyProtection="1">
      <protection locked="0"/>
    </xf>
  </cellXfs>
  <cellStyles count="7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  <cellStyle name="Normál_SEGEDLETEK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view="pageLayout" zoomScaleNormal="100" workbookViewId="0">
      <selection activeCell="C9" sqref="C9"/>
    </sheetView>
  </sheetViews>
  <sheetFormatPr defaultRowHeight="15" x14ac:dyDescent="0.25"/>
  <cols>
    <col min="1" max="1" width="3.85546875" style="2" customWidth="1"/>
    <col min="2" max="2" width="39" style="2" customWidth="1"/>
    <col min="3" max="3" width="6.85546875" style="2" customWidth="1"/>
    <col min="4" max="4" width="6.7109375" style="2" customWidth="1"/>
    <col min="5" max="5" width="6.140625" style="2" customWidth="1"/>
    <col min="6" max="6" width="6.7109375" style="2" customWidth="1"/>
    <col min="7" max="7" width="7.140625" style="2" customWidth="1"/>
    <col min="8" max="8" width="7.7109375" style="2" customWidth="1"/>
    <col min="9" max="9" width="7.5703125" style="2" customWidth="1"/>
    <col min="10" max="10" width="7.7109375" style="2" customWidth="1"/>
    <col min="11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5.75" thickBot="1" x14ac:dyDescent="0.3">
      <c r="A2" s="3" t="s">
        <v>1</v>
      </c>
      <c r="B2" s="3"/>
      <c r="C2" s="4"/>
      <c r="D2" s="4"/>
      <c r="E2" s="4"/>
      <c r="F2" s="4"/>
      <c r="G2" s="4"/>
      <c r="H2" s="4"/>
      <c r="I2" s="4"/>
      <c r="J2" s="4" t="s">
        <v>2</v>
      </c>
    </row>
    <row r="3" spans="1:15" s="10" customFormat="1" ht="20.25" thickBot="1" x14ac:dyDescent="0.2">
      <c r="A3" s="5" t="s">
        <v>3</v>
      </c>
      <c r="B3" s="6" t="s">
        <v>4</v>
      </c>
      <c r="C3" s="7" t="s">
        <v>5</v>
      </c>
      <c r="D3" s="8"/>
      <c r="E3" s="8"/>
      <c r="F3" s="9"/>
      <c r="G3" s="7" t="s">
        <v>6</v>
      </c>
      <c r="H3" s="8"/>
      <c r="I3" s="8"/>
      <c r="J3" s="9"/>
    </row>
    <row r="4" spans="1:15" s="10" customFormat="1" ht="10.5" thickBot="1" x14ac:dyDescent="0.2">
      <c r="A4" s="11" t="s">
        <v>7</v>
      </c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</row>
    <row r="5" spans="1:15" s="10" customFormat="1" ht="39.75" thickBot="1" x14ac:dyDescent="0.2">
      <c r="A5" s="11"/>
      <c r="B5" s="12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17</v>
      </c>
      <c r="H5" s="13" t="s">
        <v>18</v>
      </c>
      <c r="I5" s="13" t="s">
        <v>19</v>
      </c>
      <c r="J5" s="13" t="s">
        <v>20</v>
      </c>
    </row>
    <row r="6" spans="1:15" s="10" customFormat="1" ht="10.5" thickBot="1" x14ac:dyDescent="0.2">
      <c r="A6" s="14" t="s">
        <v>21</v>
      </c>
      <c r="B6" s="15" t="s">
        <v>22</v>
      </c>
      <c r="C6" s="16">
        <f>C7+C8+C9+C10+C11+C12</f>
        <v>65680</v>
      </c>
      <c r="D6" s="16">
        <f>D7+D8+D9+D10+D12</f>
        <v>65680</v>
      </c>
      <c r="E6" s="16">
        <v>0</v>
      </c>
      <c r="F6" s="16">
        <v>0</v>
      </c>
      <c r="G6" s="16">
        <f>G7+G8+G9+G10+G11+G12</f>
        <v>63579</v>
      </c>
      <c r="H6" s="16">
        <f>H7+H8+H9+H10+H11+H12</f>
        <v>63579</v>
      </c>
      <c r="I6" s="16">
        <v>0</v>
      </c>
      <c r="J6" s="16">
        <v>0</v>
      </c>
    </row>
    <row r="7" spans="1:15" s="10" customFormat="1" ht="16.5" customHeight="1" x14ac:dyDescent="0.15">
      <c r="A7" s="17" t="s">
        <v>23</v>
      </c>
      <c r="B7" s="18" t="s">
        <v>24</v>
      </c>
      <c r="C7" s="19">
        <f>D7+E7+F7</f>
        <v>11621</v>
      </c>
      <c r="D7" s="19">
        <v>11621</v>
      </c>
      <c r="E7" s="19"/>
      <c r="F7" s="19"/>
      <c r="G7" s="19">
        <f>H7+I7+J7</f>
        <v>14659</v>
      </c>
      <c r="H7" s="19">
        <v>14659</v>
      </c>
      <c r="I7" s="19"/>
      <c r="J7" s="19"/>
    </row>
    <row r="8" spans="1:15" s="10" customFormat="1" ht="18" customHeight="1" x14ac:dyDescent="0.15">
      <c r="A8" s="20" t="s">
        <v>25</v>
      </c>
      <c r="B8" s="21" t="s">
        <v>26</v>
      </c>
      <c r="C8" s="19">
        <f t="shared" ref="C8:C60" si="0">D8+E8+F8</f>
        <v>15968</v>
      </c>
      <c r="D8" s="19">
        <v>15968</v>
      </c>
      <c r="E8" s="19"/>
      <c r="F8" s="19"/>
      <c r="G8" s="19">
        <f>H8+I8+J8</f>
        <v>15307</v>
      </c>
      <c r="H8" s="19">
        <v>15307</v>
      </c>
      <c r="I8" s="19"/>
      <c r="J8" s="19"/>
    </row>
    <row r="9" spans="1:15" s="10" customFormat="1" ht="18" customHeight="1" x14ac:dyDescent="0.15">
      <c r="A9" s="20" t="s">
        <v>27</v>
      </c>
      <c r="B9" s="21" t="s">
        <v>28</v>
      </c>
      <c r="C9" s="19">
        <f t="shared" si="0"/>
        <v>26067</v>
      </c>
      <c r="D9" s="19">
        <v>26067</v>
      </c>
      <c r="E9" s="19"/>
      <c r="F9" s="19"/>
      <c r="G9" s="19">
        <v>21399</v>
      </c>
      <c r="H9" s="19">
        <v>21399</v>
      </c>
      <c r="I9" s="19"/>
      <c r="J9" s="19"/>
    </row>
    <row r="10" spans="1:15" s="10" customFormat="1" ht="8.25" x14ac:dyDescent="0.15">
      <c r="A10" s="20" t="s">
        <v>29</v>
      </c>
      <c r="B10" s="21" t="s">
        <v>30</v>
      </c>
      <c r="C10" s="19">
        <f t="shared" si="0"/>
        <v>856</v>
      </c>
      <c r="D10" s="19">
        <v>856</v>
      </c>
      <c r="E10" s="19"/>
      <c r="F10" s="19"/>
      <c r="G10" s="19">
        <f>H10+I10+J10</f>
        <v>856</v>
      </c>
      <c r="H10" s="19">
        <v>856</v>
      </c>
      <c r="I10" s="19"/>
      <c r="J10" s="19"/>
    </row>
    <row r="11" spans="1:15" s="10" customFormat="1" ht="8.25" x14ac:dyDescent="0.15">
      <c r="A11" s="20" t="s">
        <v>31</v>
      </c>
      <c r="B11" s="21" t="s">
        <v>32</v>
      </c>
      <c r="C11" s="19">
        <f t="shared" si="0"/>
        <v>0</v>
      </c>
      <c r="D11" s="19"/>
      <c r="E11" s="19"/>
      <c r="F11" s="19"/>
      <c r="G11" s="19">
        <f>H11+I11+J11</f>
        <v>6062</v>
      </c>
      <c r="H11" s="19">
        <v>6062</v>
      </c>
      <c r="I11" s="19"/>
      <c r="J11" s="19"/>
    </row>
    <row r="12" spans="1:15" s="10" customFormat="1" ht="9" thickBot="1" x14ac:dyDescent="0.2">
      <c r="A12" s="22" t="s">
        <v>33</v>
      </c>
      <c r="B12" s="23" t="s">
        <v>34</v>
      </c>
      <c r="C12" s="19">
        <v>11168</v>
      </c>
      <c r="D12" s="19">
        <v>11168</v>
      </c>
      <c r="E12" s="19"/>
      <c r="F12" s="19"/>
      <c r="G12" s="19">
        <f>H12</f>
        <v>5296</v>
      </c>
      <c r="H12" s="19">
        <v>5296</v>
      </c>
      <c r="I12" s="19"/>
      <c r="J12" s="19"/>
    </row>
    <row r="13" spans="1:15" s="10" customFormat="1" ht="10.5" thickBot="1" x14ac:dyDescent="0.2">
      <c r="A13" s="14" t="s">
        <v>35</v>
      </c>
      <c r="B13" s="24" t="s">
        <v>36</v>
      </c>
      <c r="C13" s="16">
        <f>0</f>
        <v>0</v>
      </c>
      <c r="D13" s="16">
        <v>0</v>
      </c>
      <c r="E13" s="16">
        <v>0</v>
      </c>
      <c r="F13" s="16">
        <v>0</v>
      </c>
      <c r="G13" s="16">
        <v>55575</v>
      </c>
      <c r="H13" s="16">
        <v>650</v>
      </c>
      <c r="I13" s="16">
        <v>54925</v>
      </c>
      <c r="J13" s="16">
        <v>0</v>
      </c>
    </row>
    <row r="14" spans="1:15" s="10" customFormat="1" ht="8.25" x14ac:dyDescent="0.15">
      <c r="A14" s="17" t="s">
        <v>37</v>
      </c>
      <c r="B14" s="18" t="s">
        <v>38</v>
      </c>
      <c r="C14" s="19">
        <f t="shared" si="0"/>
        <v>0</v>
      </c>
      <c r="D14" s="19"/>
      <c r="E14" s="19"/>
      <c r="F14" s="19"/>
      <c r="G14" s="19">
        <f>H14+I14+J14</f>
        <v>0</v>
      </c>
      <c r="H14" s="19"/>
      <c r="I14" s="19"/>
      <c r="J14" s="19"/>
    </row>
    <row r="15" spans="1:15" s="10" customFormat="1" ht="17.25" customHeight="1" x14ac:dyDescent="0.15">
      <c r="A15" s="20" t="s">
        <v>39</v>
      </c>
      <c r="B15" s="21" t="s">
        <v>40</v>
      </c>
      <c r="C15" s="19">
        <f t="shared" si="0"/>
        <v>0</v>
      </c>
      <c r="D15" s="25"/>
      <c r="E15" s="25"/>
      <c r="F15" s="25"/>
      <c r="G15" s="19">
        <f>H15+I15+J15</f>
        <v>0</v>
      </c>
      <c r="H15" s="25"/>
      <c r="I15" s="25"/>
      <c r="J15" s="25"/>
    </row>
    <row r="16" spans="1:15" s="10" customFormat="1" ht="17.25" customHeight="1" x14ac:dyDescent="0.15">
      <c r="A16" s="20" t="s">
        <v>41</v>
      </c>
      <c r="B16" s="21" t="s">
        <v>42</v>
      </c>
      <c r="C16" s="19">
        <f t="shared" si="0"/>
        <v>0</v>
      </c>
      <c r="D16" s="25"/>
      <c r="E16" s="25"/>
      <c r="F16" s="25"/>
      <c r="G16" s="19">
        <f>H16+I16+J16</f>
        <v>0</v>
      </c>
      <c r="H16" s="25"/>
      <c r="I16" s="25"/>
      <c r="J16" s="25"/>
      <c r="O16" s="10" t="s">
        <v>43</v>
      </c>
    </row>
    <row r="17" spans="1:14" s="10" customFormat="1" ht="18" customHeight="1" x14ac:dyDescent="0.15">
      <c r="A17" s="20" t="s">
        <v>44</v>
      </c>
      <c r="B17" s="21" t="s">
        <v>45</v>
      </c>
      <c r="C17" s="19">
        <f t="shared" si="0"/>
        <v>0</v>
      </c>
      <c r="D17" s="25"/>
      <c r="E17" s="25"/>
      <c r="F17" s="25"/>
      <c r="G17" s="19">
        <f>H17+I17+J17</f>
        <v>0</v>
      </c>
      <c r="H17" s="25"/>
      <c r="I17" s="25"/>
      <c r="J17" s="25"/>
    </row>
    <row r="18" spans="1:14" s="10" customFormat="1" ht="8.25" x14ac:dyDescent="0.15">
      <c r="A18" s="20" t="s">
        <v>46</v>
      </c>
      <c r="B18" s="21" t="s">
        <v>47</v>
      </c>
      <c r="C18" s="19">
        <f t="shared" si="0"/>
        <v>0</v>
      </c>
      <c r="D18" s="25"/>
      <c r="E18" s="25"/>
      <c r="F18" s="25"/>
      <c r="G18" s="19">
        <v>55575</v>
      </c>
      <c r="H18" s="25">
        <v>650</v>
      </c>
      <c r="I18" s="25">
        <f>G18-H18</f>
        <v>54925</v>
      </c>
      <c r="J18" s="25"/>
    </row>
    <row r="19" spans="1:14" s="10" customFormat="1" ht="9" thickBot="1" x14ac:dyDescent="0.2">
      <c r="A19" s="22" t="s">
        <v>48</v>
      </c>
      <c r="B19" s="23" t="s">
        <v>49</v>
      </c>
      <c r="C19" s="19">
        <f t="shared" si="0"/>
        <v>0</v>
      </c>
      <c r="D19" s="26"/>
      <c r="E19" s="26"/>
      <c r="F19" s="26"/>
      <c r="G19" s="19">
        <v>54925</v>
      </c>
      <c r="H19" s="26"/>
      <c r="I19" s="26">
        <v>54925</v>
      </c>
      <c r="J19" s="26"/>
    </row>
    <row r="20" spans="1:14" s="10" customFormat="1" ht="10.5" thickBot="1" x14ac:dyDescent="0.2">
      <c r="A20" s="14" t="s">
        <v>50</v>
      </c>
      <c r="B20" s="15" t="s">
        <v>51</v>
      </c>
      <c r="C20" s="16">
        <f>C21+C22+C23+C24+C25</f>
        <v>238254</v>
      </c>
      <c r="D20" s="16">
        <v>0</v>
      </c>
      <c r="E20" s="16">
        <f>E25</f>
        <v>238254</v>
      </c>
      <c r="F20" s="16">
        <v>0</v>
      </c>
      <c r="G20" s="16">
        <f>G21+G22+G23+G24+G25</f>
        <v>274963</v>
      </c>
      <c r="H20" s="16">
        <v>0</v>
      </c>
      <c r="I20" s="16">
        <f>I25</f>
        <v>274963</v>
      </c>
      <c r="J20" s="16">
        <v>0</v>
      </c>
    </row>
    <row r="21" spans="1:14" s="10" customFormat="1" ht="8.25" x14ac:dyDescent="0.15">
      <c r="A21" s="17" t="s">
        <v>52</v>
      </c>
      <c r="B21" s="18" t="s">
        <v>53</v>
      </c>
      <c r="C21" s="19">
        <f t="shared" si="0"/>
        <v>0</v>
      </c>
      <c r="D21" s="19"/>
      <c r="E21" s="19"/>
      <c r="F21" s="19"/>
      <c r="G21" s="19">
        <f>H21+I21+J21</f>
        <v>0</v>
      </c>
      <c r="H21" s="19"/>
      <c r="I21" s="19"/>
      <c r="J21" s="19"/>
    </row>
    <row r="22" spans="1:14" s="10" customFormat="1" ht="16.5" customHeight="1" x14ac:dyDescent="0.15">
      <c r="A22" s="20" t="s">
        <v>54</v>
      </c>
      <c r="B22" s="21" t="s">
        <v>55</v>
      </c>
      <c r="C22" s="19">
        <f t="shared" si="0"/>
        <v>0</v>
      </c>
      <c r="D22" s="25"/>
      <c r="E22" s="25"/>
      <c r="F22" s="25"/>
      <c r="G22" s="19">
        <f>H22+I22+J22</f>
        <v>0</v>
      </c>
      <c r="H22" s="25"/>
      <c r="I22" s="25"/>
      <c r="J22" s="25"/>
    </row>
    <row r="23" spans="1:14" s="10" customFormat="1" ht="25.5" customHeight="1" x14ac:dyDescent="0.15">
      <c r="A23" s="20" t="s">
        <v>56</v>
      </c>
      <c r="B23" s="21" t="s">
        <v>57</v>
      </c>
      <c r="C23" s="19">
        <f t="shared" si="0"/>
        <v>0</v>
      </c>
      <c r="D23" s="25"/>
      <c r="E23" s="25"/>
      <c r="F23" s="25"/>
      <c r="G23" s="19">
        <f>H23+I23+J23</f>
        <v>0</v>
      </c>
      <c r="H23" s="25"/>
      <c r="I23" s="25"/>
      <c r="J23" s="25"/>
    </row>
    <row r="24" spans="1:14" s="10" customFormat="1" ht="15" customHeight="1" x14ac:dyDescent="0.15">
      <c r="A24" s="20" t="s">
        <v>58</v>
      </c>
      <c r="B24" s="21" t="s">
        <v>59</v>
      </c>
      <c r="C24" s="19">
        <f t="shared" si="0"/>
        <v>0</v>
      </c>
      <c r="D24" s="25"/>
      <c r="E24" s="25"/>
      <c r="F24" s="25"/>
      <c r="G24" s="19">
        <f>H24+I24+J24</f>
        <v>0</v>
      </c>
      <c r="H24" s="25"/>
      <c r="I24" s="25"/>
      <c r="J24" s="25"/>
    </row>
    <row r="25" spans="1:14" s="10" customFormat="1" ht="8.25" x14ac:dyDescent="0.15">
      <c r="A25" s="20" t="s">
        <v>60</v>
      </c>
      <c r="B25" s="21" t="s">
        <v>61</v>
      </c>
      <c r="C25" s="19">
        <v>238254</v>
      </c>
      <c r="D25" s="25"/>
      <c r="E25" s="25">
        <v>238254</v>
      </c>
      <c r="F25" s="25"/>
      <c r="G25" s="19">
        <v>274963</v>
      </c>
      <c r="H25" s="25"/>
      <c r="I25" s="25">
        <v>274963</v>
      </c>
      <c r="J25" s="25"/>
      <c r="N25" s="10" t="s">
        <v>62</v>
      </c>
    </row>
    <row r="26" spans="1:14" s="10" customFormat="1" ht="9" thickBot="1" x14ac:dyDescent="0.2">
      <c r="A26" s="22" t="s">
        <v>63</v>
      </c>
      <c r="B26" s="23" t="s">
        <v>64</v>
      </c>
      <c r="C26" s="19">
        <v>232222</v>
      </c>
      <c r="D26" s="26"/>
      <c r="E26" s="26">
        <v>232222</v>
      </c>
      <c r="F26" s="26"/>
      <c r="G26" s="19">
        <v>274963</v>
      </c>
      <c r="H26" s="26"/>
      <c r="I26" s="26">
        <v>274963</v>
      </c>
      <c r="J26" s="26"/>
      <c r="N26" s="10" t="s">
        <v>65</v>
      </c>
    </row>
    <row r="27" spans="1:14" s="10" customFormat="1" ht="10.5" thickBot="1" x14ac:dyDescent="0.2">
      <c r="A27" s="14" t="s">
        <v>66</v>
      </c>
      <c r="B27" s="15" t="s">
        <v>67</v>
      </c>
      <c r="C27" s="27">
        <f t="shared" ref="C27:J27" si="1">C28+C31+C32+C33</f>
        <v>6155</v>
      </c>
      <c r="D27" s="27">
        <f t="shared" si="1"/>
        <v>6155</v>
      </c>
      <c r="E27" s="27">
        <f t="shared" si="1"/>
        <v>0</v>
      </c>
      <c r="F27" s="27">
        <f t="shared" si="1"/>
        <v>0</v>
      </c>
      <c r="G27" s="16">
        <f t="shared" si="1"/>
        <v>14075</v>
      </c>
      <c r="H27" s="16">
        <f t="shared" si="1"/>
        <v>14075</v>
      </c>
      <c r="I27" s="16">
        <f t="shared" si="1"/>
        <v>0</v>
      </c>
      <c r="J27" s="27">
        <f t="shared" si="1"/>
        <v>0</v>
      </c>
    </row>
    <row r="28" spans="1:14" s="10" customFormat="1" ht="8.25" x14ac:dyDescent="0.15">
      <c r="A28" s="17" t="s">
        <v>68</v>
      </c>
      <c r="B28" s="18" t="s">
        <v>69</v>
      </c>
      <c r="C28" s="19">
        <f>D28+E28+F28</f>
        <v>4800</v>
      </c>
      <c r="D28" s="19">
        <f>D29+D30</f>
        <v>4800</v>
      </c>
      <c r="E28" s="19"/>
      <c r="F28" s="19"/>
      <c r="G28" s="19">
        <f>H28+I28+J28</f>
        <v>11130</v>
      </c>
      <c r="H28" s="19">
        <f>H29+H30</f>
        <v>11130</v>
      </c>
      <c r="I28" s="19">
        <f>J28+K28+L28</f>
        <v>0</v>
      </c>
      <c r="J28" s="19">
        <f>K28+L28+M28</f>
        <v>0</v>
      </c>
    </row>
    <row r="29" spans="1:14" s="10" customFormat="1" ht="16.5" x14ac:dyDescent="0.15">
      <c r="A29" s="20" t="s">
        <v>70</v>
      </c>
      <c r="B29" s="21" t="s">
        <v>71</v>
      </c>
      <c r="C29" s="19">
        <f t="shared" si="0"/>
        <v>2000</v>
      </c>
      <c r="D29" s="25">
        <v>2000</v>
      </c>
      <c r="E29" s="25"/>
      <c r="F29" s="25"/>
      <c r="G29" s="19">
        <v>2590</v>
      </c>
      <c r="H29" s="25">
        <v>2590</v>
      </c>
      <c r="I29" s="25"/>
      <c r="J29" s="25"/>
    </row>
    <row r="30" spans="1:14" s="10" customFormat="1" ht="16.5" x14ac:dyDescent="0.15">
      <c r="A30" s="20" t="s">
        <v>72</v>
      </c>
      <c r="B30" s="21" t="s">
        <v>73</v>
      </c>
      <c r="C30" s="19">
        <f t="shared" si="0"/>
        <v>2800</v>
      </c>
      <c r="D30" s="25">
        <v>2800</v>
      </c>
      <c r="E30" s="25"/>
      <c r="F30" s="25"/>
      <c r="G30" s="19">
        <v>8540</v>
      </c>
      <c r="H30" s="25">
        <v>8540</v>
      </c>
      <c r="I30" s="25"/>
      <c r="J30" s="25"/>
    </row>
    <row r="31" spans="1:14" s="10" customFormat="1" ht="8.25" x14ac:dyDescent="0.15">
      <c r="A31" s="20" t="s">
        <v>74</v>
      </c>
      <c r="B31" s="21" t="s">
        <v>75</v>
      </c>
      <c r="C31" s="19">
        <f t="shared" si="0"/>
        <v>960</v>
      </c>
      <c r="D31" s="25">
        <v>960</v>
      </c>
      <c r="E31" s="25"/>
      <c r="F31" s="25"/>
      <c r="G31" s="19">
        <v>1490</v>
      </c>
      <c r="H31" s="25">
        <v>1490</v>
      </c>
      <c r="I31" s="25"/>
      <c r="J31" s="25"/>
    </row>
    <row r="32" spans="1:14" s="10" customFormat="1" ht="8.25" x14ac:dyDescent="0.15">
      <c r="A32" s="20" t="s">
        <v>76</v>
      </c>
      <c r="B32" s="21" t="s">
        <v>77</v>
      </c>
      <c r="C32" s="19">
        <f t="shared" si="0"/>
        <v>210</v>
      </c>
      <c r="D32" s="25">
        <v>210</v>
      </c>
      <c r="E32" s="25"/>
      <c r="F32" s="25"/>
      <c r="G32" s="19">
        <v>990</v>
      </c>
      <c r="H32" s="25">
        <v>990</v>
      </c>
      <c r="I32" s="25"/>
      <c r="J32" s="25"/>
    </row>
    <row r="33" spans="1:15" s="10" customFormat="1" ht="9" thickBot="1" x14ac:dyDescent="0.2">
      <c r="A33" s="22" t="s">
        <v>78</v>
      </c>
      <c r="B33" s="23" t="s">
        <v>79</v>
      </c>
      <c r="C33" s="19">
        <f t="shared" si="0"/>
        <v>185</v>
      </c>
      <c r="D33" s="26">
        <v>185</v>
      </c>
      <c r="E33" s="26"/>
      <c r="F33" s="26"/>
      <c r="G33" s="19">
        <v>465</v>
      </c>
      <c r="H33" s="26">
        <v>465</v>
      </c>
      <c r="I33" s="26"/>
      <c r="J33" s="26"/>
    </row>
    <row r="34" spans="1:15" s="10" customFormat="1" ht="10.5" thickBot="1" x14ac:dyDescent="0.2">
      <c r="A34" s="14" t="s">
        <v>80</v>
      </c>
      <c r="B34" s="15" t="s">
        <v>81</v>
      </c>
      <c r="C34" s="16">
        <f t="shared" ref="C34:J34" si="2">C35+C36+C37+C38+C39+C40+C41+C42+C43+C44</f>
        <v>8886</v>
      </c>
      <c r="D34" s="16">
        <f t="shared" si="2"/>
        <v>2294</v>
      </c>
      <c r="E34" s="16">
        <f t="shared" si="2"/>
        <v>6592</v>
      </c>
      <c r="F34" s="16">
        <f t="shared" si="2"/>
        <v>0</v>
      </c>
      <c r="G34" s="16">
        <f t="shared" si="2"/>
        <v>20894</v>
      </c>
      <c r="H34" s="16">
        <f t="shared" si="2"/>
        <v>7374</v>
      </c>
      <c r="I34" s="16">
        <f t="shared" si="2"/>
        <v>13520</v>
      </c>
      <c r="J34" s="16">
        <f t="shared" si="2"/>
        <v>0</v>
      </c>
    </row>
    <row r="35" spans="1:15" s="10" customFormat="1" ht="8.25" x14ac:dyDescent="0.15">
      <c r="A35" s="17" t="s">
        <v>82</v>
      </c>
      <c r="B35" s="18" t="s">
        <v>83</v>
      </c>
      <c r="C35" s="19">
        <f t="shared" si="0"/>
        <v>0</v>
      </c>
      <c r="D35" s="19"/>
      <c r="E35" s="19"/>
      <c r="F35" s="19"/>
      <c r="G35" s="19">
        <v>431</v>
      </c>
      <c r="H35" s="19">
        <v>0</v>
      </c>
      <c r="I35" s="19">
        <v>431</v>
      </c>
      <c r="J35" s="19"/>
    </row>
    <row r="36" spans="1:15" s="10" customFormat="1" ht="8.25" x14ac:dyDescent="0.15">
      <c r="A36" s="20" t="s">
        <v>84</v>
      </c>
      <c r="B36" s="21" t="s">
        <v>85</v>
      </c>
      <c r="C36" s="19">
        <f t="shared" si="0"/>
        <v>5402</v>
      </c>
      <c r="D36" s="25"/>
      <c r="E36" s="25">
        <v>5402</v>
      </c>
      <c r="F36" s="25"/>
      <c r="G36" s="19">
        <v>10619</v>
      </c>
      <c r="H36" s="25"/>
      <c r="I36" s="25">
        <v>10619</v>
      </c>
      <c r="J36" s="25"/>
    </row>
    <row r="37" spans="1:15" s="10" customFormat="1" ht="8.25" x14ac:dyDescent="0.15">
      <c r="A37" s="20" t="s">
        <v>86</v>
      </c>
      <c r="B37" s="21" t="s">
        <v>87</v>
      </c>
      <c r="C37" s="19">
        <f t="shared" si="0"/>
        <v>0</v>
      </c>
      <c r="D37" s="25"/>
      <c r="E37" s="25"/>
      <c r="F37" s="25"/>
      <c r="G37" s="19">
        <v>2500</v>
      </c>
      <c r="H37" s="25">
        <v>2500</v>
      </c>
      <c r="I37" s="25"/>
      <c r="J37" s="25"/>
    </row>
    <row r="38" spans="1:15" s="10" customFormat="1" ht="8.25" x14ac:dyDescent="0.15">
      <c r="A38" s="20" t="s">
        <v>88</v>
      </c>
      <c r="B38" s="21" t="s">
        <v>89</v>
      </c>
      <c r="C38" s="19">
        <f t="shared" si="0"/>
        <v>0</v>
      </c>
      <c r="D38" s="25"/>
      <c r="E38" s="25"/>
      <c r="F38" s="25"/>
      <c r="G38" s="19">
        <v>43</v>
      </c>
      <c r="H38" s="25">
        <v>43</v>
      </c>
      <c r="I38" s="25"/>
      <c r="J38" s="25"/>
    </row>
    <row r="39" spans="1:15" s="10" customFormat="1" ht="8.25" x14ac:dyDescent="0.15">
      <c r="A39" s="28" t="s">
        <v>90</v>
      </c>
      <c r="B39" s="21" t="s">
        <v>91</v>
      </c>
      <c r="C39" s="29">
        <f t="shared" si="0"/>
        <v>1728</v>
      </c>
      <c r="D39" s="29">
        <v>1728</v>
      </c>
      <c r="E39" s="29"/>
      <c r="F39" s="29"/>
      <c r="G39" s="29">
        <v>3768</v>
      </c>
      <c r="H39" s="29">
        <v>3768</v>
      </c>
      <c r="I39" s="29"/>
      <c r="J39" s="29"/>
    </row>
    <row r="40" spans="1:15" s="10" customFormat="1" ht="8.25" x14ac:dyDescent="0.15">
      <c r="A40" s="20" t="s">
        <v>92</v>
      </c>
      <c r="B40" s="21" t="s">
        <v>93</v>
      </c>
      <c r="C40" s="19">
        <f t="shared" si="0"/>
        <v>1656</v>
      </c>
      <c r="D40" s="25">
        <v>466</v>
      </c>
      <c r="E40" s="25">
        <v>1190</v>
      </c>
      <c r="F40" s="25"/>
      <c r="G40" s="19">
        <v>3329</v>
      </c>
      <c r="H40" s="25">
        <v>859</v>
      </c>
      <c r="I40" s="25">
        <v>2470</v>
      </c>
      <c r="J40" s="25"/>
    </row>
    <row r="41" spans="1:15" s="10" customFormat="1" ht="8.25" x14ac:dyDescent="0.15">
      <c r="A41" s="20" t="s">
        <v>94</v>
      </c>
      <c r="B41" s="21" t="s">
        <v>95</v>
      </c>
      <c r="C41" s="19">
        <f t="shared" si="0"/>
        <v>0</v>
      </c>
      <c r="D41" s="25"/>
      <c r="E41" s="25"/>
      <c r="F41" s="25"/>
      <c r="G41" s="19">
        <f>H41+I41+J41</f>
        <v>0</v>
      </c>
      <c r="H41" s="25"/>
      <c r="I41" s="25"/>
      <c r="J41" s="25"/>
    </row>
    <row r="42" spans="1:15" s="10" customFormat="1" ht="8.25" x14ac:dyDescent="0.15">
      <c r="A42" s="20" t="s">
        <v>96</v>
      </c>
      <c r="B42" s="21" t="s">
        <v>97</v>
      </c>
      <c r="C42" s="19">
        <f t="shared" si="0"/>
        <v>100</v>
      </c>
      <c r="D42" s="25">
        <v>100</v>
      </c>
      <c r="E42" s="25"/>
      <c r="F42" s="25"/>
      <c r="G42" s="19">
        <v>85</v>
      </c>
      <c r="H42" s="25">
        <v>85</v>
      </c>
      <c r="I42" s="25"/>
      <c r="J42" s="25"/>
    </row>
    <row r="43" spans="1:15" s="10" customFormat="1" ht="8.25" x14ac:dyDescent="0.15">
      <c r="A43" s="20" t="s">
        <v>98</v>
      </c>
      <c r="B43" s="21" t="s">
        <v>99</v>
      </c>
      <c r="C43" s="19">
        <f t="shared" si="0"/>
        <v>0</v>
      </c>
      <c r="D43" s="30"/>
      <c r="E43" s="30"/>
      <c r="F43" s="30"/>
      <c r="G43" s="19">
        <f>H43+I43+J43</f>
        <v>0</v>
      </c>
      <c r="H43" s="25"/>
      <c r="I43" s="25"/>
      <c r="J43" s="30"/>
      <c r="O43" s="10" t="s">
        <v>100</v>
      </c>
    </row>
    <row r="44" spans="1:15" s="10" customFormat="1" ht="16.5" x14ac:dyDescent="0.15">
      <c r="A44" s="20" t="s">
        <v>101</v>
      </c>
      <c r="B44" s="21" t="s">
        <v>102</v>
      </c>
      <c r="C44" s="19">
        <f t="shared" si="0"/>
        <v>0</v>
      </c>
      <c r="D44" s="30"/>
      <c r="E44" s="30"/>
      <c r="F44" s="30"/>
      <c r="G44" s="19">
        <v>119</v>
      </c>
      <c r="H44" s="25">
        <v>119</v>
      </c>
      <c r="I44" s="25"/>
      <c r="J44" s="30"/>
    </row>
    <row r="45" spans="1:15" s="10" customFormat="1" ht="10.5" thickBot="1" x14ac:dyDescent="0.2">
      <c r="A45" s="31" t="s">
        <v>103</v>
      </c>
      <c r="B45" s="32" t="s">
        <v>104</v>
      </c>
      <c r="C45" s="33">
        <f>C46+C47+C48+C49+C50</f>
        <v>0</v>
      </c>
      <c r="D45" s="33">
        <v>0</v>
      </c>
      <c r="E45" s="33">
        <v>0</v>
      </c>
      <c r="F45" s="33">
        <v>0</v>
      </c>
      <c r="G45" s="33">
        <f>G46+G47+G48+G49+G50</f>
        <v>0</v>
      </c>
      <c r="H45" s="33">
        <v>0</v>
      </c>
      <c r="I45" s="33">
        <v>0</v>
      </c>
      <c r="J45" s="33">
        <v>0</v>
      </c>
    </row>
    <row r="46" spans="1:15" s="10" customFormat="1" ht="8.25" x14ac:dyDescent="0.15">
      <c r="A46" s="17" t="s">
        <v>105</v>
      </c>
      <c r="B46" s="18" t="s">
        <v>106</v>
      </c>
      <c r="C46" s="19">
        <f t="shared" si="0"/>
        <v>0</v>
      </c>
      <c r="D46" s="34"/>
      <c r="E46" s="34"/>
      <c r="F46" s="34"/>
      <c r="G46" s="19">
        <f>H46+I46+J46</f>
        <v>0</v>
      </c>
      <c r="H46" s="34"/>
      <c r="I46" s="34"/>
      <c r="J46" s="34"/>
    </row>
    <row r="47" spans="1:15" s="10" customFormat="1" ht="8.25" x14ac:dyDescent="0.15">
      <c r="A47" s="20" t="s">
        <v>107</v>
      </c>
      <c r="B47" s="21" t="s">
        <v>108</v>
      </c>
      <c r="C47" s="19">
        <f t="shared" si="0"/>
        <v>0</v>
      </c>
      <c r="D47" s="30"/>
      <c r="E47" s="30"/>
      <c r="F47" s="30"/>
      <c r="G47" s="19">
        <f>H47+I47+J47</f>
        <v>0</v>
      </c>
      <c r="H47" s="30"/>
      <c r="I47" s="30"/>
      <c r="J47" s="30"/>
    </row>
    <row r="48" spans="1:15" s="10" customFormat="1" ht="8.25" x14ac:dyDescent="0.15">
      <c r="A48" s="20" t="s">
        <v>109</v>
      </c>
      <c r="B48" s="21" t="s">
        <v>110</v>
      </c>
      <c r="C48" s="19">
        <f t="shared" si="0"/>
        <v>0</v>
      </c>
      <c r="D48" s="30"/>
      <c r="E48" s="30"/>
      <c r="F48" s="30"/>
      <c r="G48" s="19">
        <f>H48+I48+J48</f>
        <v>0</v>
      </c>
      <c r="H48" s="30"/>
      <c r="I48" s="30"/>
      <c r="J48" s="30"/>
    </row>
    <row r="49" spans="1:10" s="10" customFormat="1" ht="8.25" x14ac:dyDescent="0.15">
      <c r="A49" s="20" t="s">
        <v>111</v>
      </c>
      <c r="B49" s="21" t="s">
        <v>112</v>
      </c>
      <c r="C49" s="19">
        <f t="shared" si="0"/>
        <v>0</v>
      </c>
      <c r="D49" s="30"/>
      <c r="E49" s="30"/>
      <c r="F49" s="30"/>
      <c r="G49" s="19">
        <f>H49+I49+J49</f>
        <v>0</v>
      </c>
      <c r="H49" s="30"/>
      <c r="I49" s="30"/>
      <c r="J49" s="30"/>
    </row>
    <row r="50" spans="1:10" s="10" customFormat="1" ht="9" thickBot="1" x14ac:dyDescent="0.2">
      <c r="A50" s="22" t="s">
        <v>113</v>
      </c>
      <c r="B50" s="23" t="s">
        <v>114</v>
      </c>
      <c r="C50" s="19">
        <f t="shared" si="0"/>
        <v>0</v>
      </c>
      <c r="D50" s="35"/>
      <c r="E50" s="35"/>
      <c r="F50" s="35"/>
      <c r="G50" s="19">
        <f>H50+I50+J50</f>
        <v>0</v>
      </c>
      <c r="H50" s="35"/>
      <c r="I50" s="35"/>
      <c r="J50" s="35"/>
    </row>
    <row r="51" spans="1:10" s="10" customFormat="1" ht="10.5" thickBot="1" x14ac:dyDescent="0.2">
      <c r="A51" s="14" t="s">
        <v>115</v>
      </c>
      <c r="B51" s="15" t="s">
        <v>116</v>
      </c>
      <c r="C51" s="16">
        <f>C52+C53+C54+C55</f>
        <v>15815</v>
      </c>
      <c r="D51" s="16">
        <f>D52+D53+D54+D55</f>
        <v>15815</v>
      </c>
      <c r="E51" s="16">
        <f>E52+E53+E54+E55</f>
        <v>0</v>
      </c>
      <c r="F51" s="16">
        <f>F52+F53+F54+F55</f>
        <v>0</v>
      </c>
      <c r="G51" s="16">
        <f>G52+G53+G54</f>
        <v>67843</v>
      </c>
      <c r="H51" s="16">
        <f>H52+H53+H54</f>
        <v>67843</v>
      </c>
      <c r="I51" s="16">
        <f>I52+I53+I54+I55</f>
        <v>0</v>
      </c>
      <c r="J51" s="16">
        <f>J52+J53+J54+J55</f>
        <v>0</v>
      </c>
    </row>
    <row r="52" spans="1:10" s="10" customFormat="1" ht="8.25" x14ac:dyDescent="0.15">
      <c r="A52" s="17" t="s">
        <v>117</v>
      </c>
      <c r="B52" s="18" t="s">
        <v>118</v>
      </c>
      <c r="C52" s="19">
        <f>D52+E52+F52</f>
        <v>0</v>
      </c>
      <c r="D52" s="19"/>
      <c r="E52" s="19"/>
      <c r="F52" s="19"/>
      <c r="G52" s="19">
        <f>H52+I52+J52</f>
        <v>0</v>
      </c>
      <c r="H52" s="19"/>
      <c r="I52" s="19"/>
      <c r="J52" s="19"/>
    </row>
    <row r="53" spans="1:10" s="10" customFormat="1" ht="16.5" x14ac:dyDescent="0.15">
      <c r="A53" s="20" t="s">
        <v>119</v>
      </c>
      <c r="B53" s="21" t="s">
        <v>120</v>
      </c>
      <c r="C53" s="19">
        <f t="shared" si="0"/>
        <v>0</v>
      </c>
      <c r="D53" s="25"/>
      <c r="E53" s="25"/>
      <c r="F53" s="25"/>
      <c r="G53" s="19">
        <v>1206</v>
      </c>
      <c r="H53" s="25">
        <v>1206</v>
      </c>
      <c r="I53" s="25"/>
      <c r="J53" s="25"/>
    </row>
    <row r="54" spans="1:10" s="10" customFormat="1" ht="8.25" x14ac:dyDescent="0.15">
      <c r="A54" s="20" t="s">
        <v>121</v>
      </c>
      <c r="B54" s="21" t="s">
        <v>122</v>
      </c>
      <c r="C54" s="19">
        <f t="shared" si="0"/>
        <v>15815</v>
      </c>
      <c r="D54" s="25">
        <v>15815</v>
      </c>
      <c r="E54" s="25"/>
      <c r="F54" s="25"/>
      <c r="G54" s="19">
        <v>66637</v>
      </c>
      <c r="H54" s="25">
        <v>66637</v>
      </c>
      <c r="I54" s="25"/>
      <c r="J54" s="25"/>
    </row>
    <row r="55" spans="1:10" s="10" customFormat="1" ht="9" thickBot="1" x14ac:dyDescent="0.2">
      <c r="A55" s="22" t="s">
        <v>123</v>
      </c>
      <c r="B55" s="23" t="s">
        <v>124</v>
      </c>
      <c r="C55" s="19">
        <f t="shared" si="0"/>
        <v>0</v>
      </c>
      <c r="D55" s="26"/>
      <c r="E55" s="26"/>
      <c r="F55" s="26"/>
      <c r="G55" s="19"/>
      <c r="H55" s="26"/>
      <c r="I55" s="26"/>
      <c r="J55" s="26"/>
    </row>
    <row r="56" spans="1:10" s="10" customFormat="1" ht="10.5" thickBot="1" x14ac:dyDescent="0.2">
      <c r="A56" s="14" t="s">
        <v>125</v>
      </c>
      <c r="B56" s="24" t="s">
        <v>126</v>
      </c>
      <c r="C56" s="16">
        <v>0</v>
      </c>
      <c r="D56" s="16">
        <v>0</v>
      </c>
      <c r="E56" s="16">
        <v>0</v>
      </c>
      <c r="F56" s="16">
        <v>0</v>
      </c>
      <c r="G56" s="16">
        <v>84</v>
      </c>
      <c r="H56" s="16">
        <v>84</v>
      </c>
      <c r="I56" s="16">
        <v>0</v>
      </c>
      <c r="J56" s="16">
        <v>0</v>
      </c>
    </row>
    <row r="57" spans="1:10" s="10" customFormat="1" ht="8.25" x14ac:dyDescent="0.15">
      <c r="A57" s="17" t="s">
        <v>127</v>
      </c>
      <c r="B57" s="18" t="s">
        <v>128</v>
      </c>
      <c r="C57" s="19">
        <f t="shared" si="0"/>
        <v>0</v>
      </c>
      <c r="D57" s="30"/>
      <c r="E57" s="30"/>
      <c r="F57" s="30"/>
      <c r="G57" s="19">
        <f>H57+I57+J57</f>
        <v>0</v>
      </c>
      <c r="H57" s="25"/>
      <c r="I57" s="30"/>
      <c r="J57" s="30"/>
    </row>
    <row r="58" spans="1:10" s="10" customFormat="1" ht="8.25" x14ac:dyDescent="0.15">
      <c r="A58" s="20" t="s">
        <v>129</v>
      </c>
      <c r="B58" s="21" t="s">
        <v>130</v>
      </c>
      <c r="C58" s="19">
        <f t="shared" si="0"/>
        <v>0</v>
      </c>
      <c r="D58" s="30"/>
      <c r="E58" s="30"/>
      <c r="F58" s="30"/>
      <c r="G58" s="19">
        <f>H58+I58+J58</f>
        <v>0</v>
      </c>
      <c r="H58" s="25"/>
      <c r="I58" s="30"/>
      <c r="J58" s="30"/>
    </row>
    <row r="59" spans="1:10" s="10" customFormat="1" ht="8.25" x14ac:dyDescent="0.15">
      <c r="A59" s="20" t="s">
        <v>131</v>
      </c>
      <c r="B59" s="21" t="s">
        <v>132</v>
      </c>
      <c r="C59" s="19">
        <f t="shared" si="0"/>
        <v>0</v>
      </c>
      <c r="D59" s="30"/>
      <c r="E59" s="30"/>
      <c r="F59" s="30"/>
      <c r="G59" s="19">
        <v>84</v>
      </c>
      <c r="H59" s="25">
        <v>84</v>
      </c>
      <c r="I59" s="30"/>
      <c r="J59" s="30"/>
    </row>
    <row r="60" spans="1:10" s="10" customFormat="1" ht="9" thickBot="1" x14ac:dyDescent="0.2">
      <c r="A60" s="22" t="s">
        <v>133</v>
      </c>
      <c r="B60" s="23" t="s">
        <v>134</v>
      </c>
      <c r="C60" s="19">
        <f t="shared" si="0"/>
        <v>0</v>
      </c>
      <c r="D60" s="30"/>
      <c r="E60" s="30"/>
      <c r="F60" s="30"/>
      <c r="G60" s="19">
        <f>H60+I60+J60</f>
        <v>0</v>
      </c>
      <c r="H60" s="30"/>
      <c r="I60" s="30"/>
      <c r="J60" s="30"/>
    </row>
    <row r="61" spans="1:10" s="10" customFormat="1" ht="10.5" thickBot="1" x14ac:dyDescent="0.2">
      <c r="A61" s="14" t="s">
        <v>135</v>
      </c>
      <c r="B61" s="15" t="s">
        <v>136</v>
      </c>
      <c r="C61" s="27">
        <f>C6+C20+C27+C34+C45+C51+C56</f>
        <v>334790</v>
      </c>
      <c r="D61" s="27">
        <f>D6+D20+D27+D34+D45+D51+D56</f>
        <v>89944</v>
      </c>
      <c r="E61" s="27">
        <f>E6+E20+E27+E34+E45+E51+E56</f>
        <v>244846</v>
      </c>
      <c r="F61" s="27">
        <f>F6+F20+F27+F34+F45+F51+F56</f>
        <v>0</v>
      </c>
      <c r="G61" s="27">
        <f>G6+G20+G27+G34+G45+G51+G56+G13</f>
        <v>497013</v>
      </c>
      <c r="H61" s="27">
        <f>H6+H13+H20+H27+H34+H45+H51+H56</f>
        <v>153605</v>
      </c>
      <c r="I61" s="27">
        <f>I6+I13+I20+I27+I34+I45+I51+I56</f>
        <v>343408</v>
      </c>
      <c r="J61" s="27">
        <f>J6+J20+J27+J34+J45+J51+J56</f>
        <v>0</v>
      </c>
    </row>
    <row r="62" spans="1:10" s="10" customFormat="1" ht="10.5" thickBot="1" x14ac:dyDescent="0.25">
      <c r="A62" s="36" t="s">
        <v>137</v>
      </c>
      <c r="B62" s="24" t="s">
        <v>138</v>
      </c>
      <c r="C62" s="16">
        <f t="shared" ref="C62:J62" si="3">C63+C64+C65</f>
        <v>0</v>
      </c>
      <c r="D62" s="16">
        <f t="shared" si="3"/>
        <v>0</v>
      </c>
      <c r="E62" s="16">
        <f t="shared" si="3"/>
        <v>0</v>
      </c>
      <c r="F62" s="16">
        <f t="shared" si="3"/>
        <v>0</v>
      </c>
      <c r="G62" s="16">
        <f t="shared" si="3"/>
        <v>0</v>
      </c>
      <c r="H62" s="16">
        <f t="shared" si="3"/>
        <v>0</v>
      </c>
      <c r="I62" s="16">
        <f t="shared" si="3"/>
        <v>0</v>
      </c>
      <c r="J62" s="16">
        <f t="shared" si="3"/>
        <v>0</v>
      </c>
    </row>
    <row r="63" spans="1:10" s="10" customFormat="1" ht="16.5" x14ac:dyDescent="0.15">
      <c r="A63" s="17" t="s">
        <v>139</v>
      </c>
      <c r="B63" s="18" t="s">
        <v>140</v>
      </c>
      <c r="C63" s="19">
        <f>D63+E63+F63</f>
        <v>0</v>
      </c>
      <c r="D63" s="30"/>
      <c r="E63" s="30"/>
      <c r="F63" s="30"/>
      <c r="G63" s="19">
        <f>H63+I63+J63</f>
        <v>0</v>
      </c>
      <c r="H63" s="30"/>
      <c r="I63" s="30"/>
      <c r="J63" s="30"/>
    </row>
    <row r="64" spans="1:10" s="10" customFormat="1" ht="16.5" x14ac:dyDescent="0.15">
      <c r="A64" s="20" t="s">
        <v>141</v>
      </c>
      <c r="B64" s="21" t="s">
        <v>142</v>
      </c>
      <c r="C64" s="19">
        <f>D64+E64+F64</f>
        <v>0</v>
      </c>
      <c r="D64" s="30">
        <v>0</v>
      </c>
      <c r="E64" s="30"/>
      <c r="F64" s="30"/>
      <c r="G64" s="19">
        <f>H64+I64+J64</f>
        <v>0</v>
      </c>
      <c r="H64" s="30">
        <v>0</v>
      </c>
      <c r="I64" s="30"/>
      <c r="J64" s="30"/>
    </row>
    <row r="65" spans="1:10" s="10" customFormat="1" ht="17.25" thickBot="1" x14ac:dyDescent="0.2">
      <c r="A65" s="22" t="s">
        <v>143</v>
      </c>
      <c r="B65" s="37" t="s">
        <v>144</v>
      </c>
      <c r="C65" s="19">
        <f>D65+E65+F65</f>
        <v>0</v>
      </c>
      <c r="D65" s="30"/>
      <c r="E65" s="30"/>
      <c r="F65" s="30"/>
      <c r="G65" s="19">
        <f>H65+I65+J65</f>
        <v>0</v>
      </c>
      <c r="H65" s="30"/>
      <c r="I65" s="30"/>
      <c r="J65" s="30"/>
    </row>
    <row r="66" spans="1:10" s="10" customFormat="1" ht="10.5" thickBot="1" x14ac:dyDescent="0.25">
      <c r="A66" s="36" t="s">
        <v>145</v>
      </c>
      <c r="B66" s="24" t="s">
        <v>146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1:10" s="10" customFormat="1" ht="16.5" x14ac:dyDescent="0.15">
      <c r="A67" s="17" t="s">
        <v>147</v>
      </c>
      <c r="B67" s="18" t="s">
        <v>148</v>
      </c>
      <c r="C67" s="19">
        <f>D67+E67+F67</f>
        <v>0</v>
      </c>
      <c r="D67" s="30"/>
      <c r="E67" s="30"/>
      <c r="F67" s="30"/>
      <c r="G67" s="19">
        <f>H67+I67+J67</f>
        <v>0</v>
      </c>
      <c r="H67" s="30"/>
      <c r="I67" s="30"/>
      <c r="J67" s="30"/>
    </row>
    <row r="68" spans="1:10" s="10" customFormat="1" ht="16.5" x14ac:dyDescent="0.15">
      <c r="A68" s="20" t="s">
        <v>149</v>
      </c>
      <c r="B68" s="21" t="s">
        <v>150</v>
      </c>
      <c r="C68" s="19">
        <f>D68+E68+F68</f>
        <v>0</v>
      </c>
      <c r="D68" s="30"/>
      <c r="E68" s="30"/>
      <c r="F68" s="30"/>
      <c r="G68" s="19">
        <f>H68+I68+J68</f>
        <v>0</v>
      </c>
      <c r="H68" s="30"/>
      <c r="I68" s="30"/>
      <c r="J68" s="30"/>
    </row>
    <row r="69" spans="1:10" s="10" customFormat="1" ht="16.5" x14ac:dyDescent="0.15">
      <c r="A69" s="20" t="s">
        <v>151</v>
      </c>
      <c r="B69" s="21" t="s">
        <v>152</v>
      </c>
      <c r="C69" s="19">
        <f>D69+E69+F69</f>
        <v>0</v>
      </c>
      <c r="D69" s="30"/>
      <c r="E69" s="30"/>
      <c r="F69" s="30"/>
      <c r="G69" s="19">
        <f>H69+I69+J69</f>
        <v>0</v>
      </c>
      <c r="H69" s="30"/>
      <c r="I69" s="30"/>
      <c r="J69" s="30"/>
    </row>
    <row r="70" spans="1:10" s="10" customFormat="1" ht="17.25" thickBot="1" x14ac:dyDescent="0.2">
      <c r="A70" s="22" t="s">
        <v>153</v>
      </c>
      <c r="B70" s="23" t="s">
        <v>154</v>
      </c>
      <c r="C70" s="19">
        <f>D70+E70+F70</f>
        <v>0</v>
      </c>
      <c r="D70" s="30"/>
      <c r="E70" s="30"/>
      <c r="F70" s="30"/>
      <c r="G70" s="19">
        <f>H70+I70+J70</f>
        <v>0</v>
      </c>
      <c r="H70" s="30"/>
      <c r="I70" s="30"/>
      <c r="J70" s="30"/>
    </row>
    <row r="71" spans="1:10" s="10" customFormat="1" ht="10.5" thickBot="1" x14ac:dyDescent="0.25">
      <c r="A71" s="36" t="s">
        <v>155</v>
      </c>
      <c r="B71" s="24" t="s">
        <v>156</v>
      </c>
      <c r="C71" s="16">
        <f t="shared" ref="C71:J71" si="4">C72+C73</f>
        <v>1500</v>
      </c>
      <c r="D71" s="16">
        <f t="shared" si="4"/>
        <v>0</v>
      </c>
      <c r="E71" s="16">
        <f t="shared" si="4"/>
        <v>1500</v>
      </c>
      <c r="F71" s="16">
        <f t="shared" si="4"/>
        <v>0</v>
      </c>
      <c r="G71" s="16">
        <f t="shared" si="4"/>
        <v>3301</v>
      </c>
      <c r="H71" s="16">
        <f t="shared" si="4"/>
        <v>3301</v>
      </c>
      <c r="I71" s="16">
        <f t="shared" si="4"/>
        <v>0</v>
      </c>
      <c r="J71" s="16">
        <f t="shared" si="4"/>
        <v>0</v>
      </c>
    </row>
    <row r="72" spans="1:10" s="10" customFormat="1" ht="16.5" x14ac:dyDescent="0.15">
      <c r="A72" s="17" t="s">
        <v>157</v>
      </c>
      <c r="B72" s="18" t="s">
        <v>158</v>
      </c>
      <c r="C72" s="19">
        <f>D72+E72+F72</f>
        <v>1500</v>
      </c>
      <c r="D72" s="30">
        <v>0</v>
      </c>
      <c r="E72" s="30">
        <v>1500</v>
      </c>
      <c r="F72" s="30"/>
      <c r="G72" s="19">
        <v>3301</v>
      </c>
      <c r="H72" s="25">
        <v>3301</v>
      </c>
      <c r="I72" s="30">
        <v>0</v>
      </c>
      <c r="J72" s="30"/>
    </row>
    <row r="73" spans="1:10" s="10" customFormat="1" ht="17.25" thickBot="1" x14ac:dyDescent="0.2">
      <c r="A73" s="22" t="s">
        <v>159</v>
      </c>
      <c r="B73" s="23" t="s">
        <v>160</v>
      </c>
      <c r="C73" s="19">
        <f>D73+E73+F73</f>
        <v>0</v>
      </c>
      <c r="D73" s="30"/>
      <c r="E73" s="30"/>
      <c r="F73" s="30"/>
      <c r="G73" s="19">
        <f>H73+I73+J73</f>
        <v>0</v>
      </c>
      <c r="H73" s="30"/>
      <c r="I73" s="30"/>
      <c r="J73" s="30"/>
    </row>
    <row r="74" spans="1:10" s="10" customFormat="1" ht="10.5" thickBot="1" x14ac:dyDescent="0.25">
      <c r="A74" s="36" t="s">
        <v>161</v>
      </c>
      <c r="B74" s="24" t="s">
        <v>162</v>
      </c>
      <c r="C74" s="16">
        <f t="shared" ref="C74:J74" si="5">C75+C76+C77</f>
        <v>23072</v>
      </c>
      <c r="D74" s="16">
        <f t="shared" si="5"/>
        <v>23072</v>
      </c>
      <c r="E74" s="16">
        <f t="shared" si="5"/>
        <v>0</v>
      </c>
      <c r="F74" s="16">
        <f t="shared" si="5"/>
        <v>0</v>
      </c>
      <c r="G74" s="16">
        <f t="shared" si="5"/>
        <v>26250</v>
      </c>
      <c r="H74" s="16">
        <f t="shared" si="5"/>
        <v>26250</v>
      </c>
      <c r="I74" s="16">
        <f t="shared" si="5"/>
        <v>0</v>
      </c>
      <c r="J74" s="16">
        <f t="shared" si="5"/>
        <v>0</v>
      </c>
    </row>
    <row r="75" spans="1:10" s="10" customFormat="1" ht="16.5" x14ac:dyDescent="0.15">
      <c r="A75" s="17" t="s">
        <v>163</v>
      </c>
      <c r="B75" s="18" t="s">
        <v>164</v>
      </c>
      <c r="C75" s="19">
        <f>D75+E75+F75</f>
        <v>23072</v>
      </c>
      <c r="D75" s="30">
        <v>23072</v>
      </c>
      <c r="E75" s="30"/>
      <c r="F75" s="30"/>
      <c r="G75" s="19">
        <f>1587+24663</f>
        <v>26250</v>
      </c>
      <c r="H75" s="25">
        <v>26250</v>
      </c>
      <c r="I75" s="30"/>
      <c r="J75" s="30"/>
    </row>
    <row r="76" spans="1:10" s="10" customFormat="1" ht="16.5" x14ac:dyDescent="0.15">
      <c r="A76" s="20" t="s">
        <v>165</v>
      </c>
      <c r="B76" s="21" t="s">
        <v>166</v>
      </c>
      <c r="C76" s="19">
        <f>D76+E76+F76</f>
        <v>0</v>
      </c>
      <c r="D76" s="30"/>
      <c r="E76" s="30"/>
      <c r="F76" s="30"/>
      <c r="G76" s="19">
        <f>H76+I76+J76</f>
        <v>0</v>
      </c>
      <c r="H76" s="30"/>
      <c r="I76" s="30"/>
      <c r="J76" s="30"/>
    </row>
    <row r="77" spans="1:10" s="10" customFormat="1" ht="17.25" thickBot="1" x14ac:dyDescent="0.2">
      <c r="A77" s="22" t="s">
        <v>167</v>
      </c>
      <c r="B77" s="23" t="s">
        <v>168</v>
      </c>
      <c r="C77" s="19">
        <f>D77+E77+F77</f>
        <v>0</v>
      </c>
      <c r="D77" s="30"/>
      <c r="E77" s="30"/>
      <c r="F77" s="30"/>
      <c r="G77" s="19">
        <f>H77+I77+J77</f>
        <v>0</v>
      </c>
      <c r="H77" s="30"/>
      <c r="I77" s="30"/>
      <c r="J77" s="30"/>
    </row>
    <row r="78" spans="1:10" s="10" customFormat="1" ht="10.5" thickBot="1" x14ac:dyDescent="0.25">
      <c r="A78" s="36" t="s">
        <v>169</v>
      </c>
      <c r="B78" s="24" t="s">
        <v>170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10" customFormat="1" ht="16.5" x14ac:dyDescent="0.15">
      <c r="A79" s="38" t="s">
        <v>171</v>
      </c>
      <c r="B79" s="18" t="s">
        <v>172</v>
      </c>
      <c r="C79" s="19">
        <f>D79+E79+F79</f>
        <v>0</v>
      </c>
      <c r="D79" s="30"/>
      <c r="E79" s="30"/>
      <c r="F79" s="30"/>
      <c r="G79" s="19">
        <f>H79+I79+J79</f>
        <v>0</v>
      </c>
      <c r="H79" s="30"/>
      <c r="I79" s="30"/>
      <c r="J79" s="30"/>
    </row>
    <row r="80" spans="1:10" s="10" customFormat="1" ht="16.5" x14ac:dyDescent="0.15">
      <c r="A80" s="39" t="s">
        <v>173</v>
      </c>
      <c r="B80" s="21" t="s">
        <v>174</v>
      </c>
      <c r="C80" s="25">
        <f>D80+E80+F80</f>
        <v>0</v>
      </c>
      <c r="D80" s="30"/>
      <c r="E80" s="30"/>
      <c r="F80" s="30"/>
      <c r="G80" s="40">
        <f>H80+I80+J80</f>
        <v>0</v>
      </c>
      <c r="H80" s="30"/>
      <c r="I80" s="30"/>
      <c r="J80" s="30"/>
    </row>
    <row r="81" spans="1:11" s="10" customFormat="1" ht="16.5" x14ac:dyDescent="0.15">
      <c r="A81" s="39" t="s">
        <v>175</v>
      </c>
      <c r="B81" s="21" t="s">
        <v>176</v>
      </c>
      <c r="C81" s="19">
        <f>D81+E81+F81</f>
        <v>0</v>
      </c>
      <c r="D81" s="30"/>
      <c r="E81" s="30"/>
      <c r="F81" s="30"/>
      <c r="G81" s="19">
        <f>H81+I81+J81</f>
        <v>0</v>
      </c>
      <c r="H81" s="30"/>
      <c r="I81" s="30"/>
      <c r="J81" s="30"/>
    </row>
    <row r="82" spans="1:11" s="10" customFormat="1" ht="17.25" thickBot="1" x14ac:dyDescent="0.2">
      <c r="A82" s="41" t="s">
        <v>177</v>
      </c>
      <c r="B82" s="23" t="s">
        <v>178</v>
      </c>
      <c r="C82" s="19">
        <f>D82+E82+F82</f>
        <v>0</v>
      </c>
      <c r="D82" s="30"/>
      <c r="E82" s="30"/>
      <c r="F82" s="30"/>
      <c r="G82" s="19">
        <f>H82+I82+J82</f>
        <v>0</v>
      </c>
      <c r="H82" s="30"/>
      <c r="I82" s="30"/>
      <c r="J82" s="30"/>
    </row>
    <row r="83" spans="1:11" s="10" customFormat="1" ht="10.5" thickBot="1" x14ac:dyDescent="0.25">
      <c r="A83" s="36" t="s">
        <v>179</v>
      </c>
      <c r="B83" s="24" t="s">
        <v>180</v>
      </c>
      <c r="C83" s="42"/>
      <c r="D83" s="42"/>
      <c r="E83" s="42"/>
      <c r="F83" s="42"/>
      <c r="G83" s="42"/>
      <c r="H83" s="42"/>
      <c r="I83" s="42"/>
      <c r="J83" s="42"/>
    </row>
    <row r="84" spans="1:11" s="10" customFormat="1" ht="10.5" thickBot="1" x14ac:dyDescent="0.25">
      <c r="A84" s="36" t="s">
        <v>181</v>
      </c>
      <c r="B84" s="43" t="s">
        <v>182</v>
      </c>
      <c r="C84" s="27">
        <f t="shared" ref="C84:J84" si="6">C62+C66+C71+C74+C78</f>
        <v>24572</v>
      </c>
      <c r="D84" s="27">
        <f t="shared" si="6"/>
        <v>23072</v>
      </c>
      <c r="E84" s="27">
        <f t="shared" si="6"/>
        <v>1500</v>
      </c>
      <c r="F84" s="27">
        <f t="shared" si="6"/>
        <v>0</v>
      </c>
      <c r="G84" s="27">
        <f t="shared" si="6"/>
        <v>29551</v>
      </c>
      <c r="H84" s="27">
        <f t="shared" si="6"/>
        <v>29551</v>
      </c>
      <c r="I84" s="27">
        <f t="shared" si="6"/>
        <v>0</v>
      </c>
      <c r="J84" s="27">
        <f t="shared" si="6"/>
        <v>0</v>
      </c>
    </row>
    <row r="85" spans="1:11" s="10" customFormat="1" ht="25.5" customHeight="1" thickBot="1" x14ac:dyDescent="0.25">
      <c r="A85" s="44" t="s">
        <v>183</v>
      </c>
      <c r="B85" s="45" t="s">
        <v>184</v>
      </c>
      <c r="C85" s="27">
        <f t="shared" ref="C85:J85" si="7">C61+C84</f>
        <v>359362</v>
      </c>
      <c r="D85" s="27">
        <f t="shared" si="7"/>
        <v>113016</v>
      </c>
      <c r="E85" s="27">
        <f t="shared" si="7"/>
        <v>246346</v>
      </c>
      <c r="F85" s="27">
        <f t="shared" si="7"/>
        <v>0</v>
      </c>
      <c r="G85" s="27">
        <f t="shared" si="7"/>
        <v>526564</v>
      </c>
      <c r="H85" s="27">
        <f t="shared" si="7"/>
        <v>183156</v>
      </c>
      <c r="I85" s="27">
        <f t="shared" si="7"/>
        <v>343408</v>
      </c>
      <c r="J85" s="27">
        <f t="shared" si="7"/>
        <v>0</v>
      </c>
      <c r="K85" s="46"/>
    </row>
    <row r="86" spans="1:11" x14ac:dyDescent="0.25">
      <c r="A86" s="47"/>
      <c r="B86" s="47"/>
      <c r="C86" s="48"/>
      <c r="D86" s="48"/>
      <c r="E86" s="48"/>
      <c r="F86" s="48"/>
      <c r="G86" s="48"/>
      <c r="H86" s="48"/>
      <c r="I86" s="48"/>
      <c r="J86" s="48"/>
    </row>
    <row r="87" spans="1:11" x14ac:dyDescent="0.25">
      <c r="A87" s="47"/>
      <c r="B87" s="47"/>
      <c r="C87" s="48"/>
      <c r="D87" s="48"/>
      <c r="E87" s="48"/>
      <c r="F87" s="48"/>
      <c r="G87" s="48"/>
      <c r="H87" s="48"/>
      <c r="I87" s="48"/>
      <c r="J87" s="48"/>
    </row>
    <row r="88" spans="1:11" ht="15.75" x14ac:dyDescent="0.25">
      <c r="A88" s="49"/>
      <c r="B88" s="50"/>
      <c r="C88" s="51"/>
      <c r="D88" s="51"/>
      <c r="E88" s="51"/>
      <c r="F88" s="51"/>
      <c r="G88" s="51"/>
      <c r="H88" s="51"/>
      <c r="I88" s="51"/>
      <c r="J88" s="51"/>
    </row>
    <row r="89" spans="1:11" x14ac:dyDescent="0.25">
      <c r="A89" s="1" t="s">
        <v>185</v>
      </c>
      <c r="B89" s="1"/>
      <c r="C89" s="1"/>
      <c r="D89" s="1"/>
      <c r="E89" s="1"/>
      <c r="F89" s="1"/>
      <c r="G89" s="1"/>
      <c r="H89" s="1"/>
      <c r="I89" s="1"/>
      <c r="J89" s="1"/>
    </row>
    <row r="90" spans="1:11" ht="15.75" thickBot="1" x14ac:dyDescent="0.3">
      <c r="A90" s="52" t="s">
        <v>186</v>
      </c>
      <c r="B90" s="52"/>
      <c r="C90" s="53"/>
      <c r="D90" s="53"/>
      <c r="E90" s="53"/>
      <c r="F90" s="53" t="s">
        <v>187</v>
      </c>
      <c r="G90" s="53"/>
      <c r="H90" s="53"/>
      <c r="I90" s="53"/>
      <c r="J90" s="53" t="s">
        <v>187</v>
      </c>
    </row>
    <row r="91" spans="1:11" s="10" customFormat="1" ht="30" thickBot="1" x14ac:dyDescent="0.2">
      <c r="A91" s="5" t="s">
        <v>3</v>
      </c>
      <c r="B91" s="6" t="s">
        <v>188</v>
      </c>
      <c r="C91" s="54" t="s">
        <v>189</v>
      </c>
      <c r="D91" s="54" t="s">
        <v>189</v>
      </c>
      <c r="E91" s="54" t="s">
        <v>189</v>
      </c>
      <c r="F91" s="54" t="s">
        <v>189</v>
      </c>
      <c r="G91" s="54" t="s">
        <v>190</v>
      </c>
      <c r="H91" s="54" t="s">
        <v>190</v>
      </c>
      <c r="I91" s="54" t="s">
        <v>190</v>
      </c>
      <c r="J91" s="54" t="s">
        <v>190</v>
      </c>
    </row>
    <row r="92" spans="1:11" s="10" customFormat="1" ht="10.5" thickBot="1" x14ac:dyDescent="0.2">
      <c r="A92" s="5" t="s">
        <v>7</v>
      </c>
      <c r="B92" s="6" t="s">
        <v>8</v>
      </c>
      <c r="C92" s="54" t="s">
        <v>9</v>
      </c>
      <c r="D92" s="54" t="s">
        <v>10</v>
      </c>
      <c r="E92" s="54" t="s">
        <v>11</v>
      </c>
      <c r="F92" s="54" t="s">
        <v>12</v>
      </c>
      <c r="G92" s="54" t="s">
        <v>9</v>
      </c>
      <c r="H92" s="54" t="s">
        <v>10</v>
      </c>
      <c r="I92" s="54" t="s">
        <v>11</v>
      </c>
      <c r="J92" s="54" t="s">
        <v>12</v>
      </c>
    </row>
    <row r="93" spans="1:11" s="10" customFormat="1" ht="39.75" thickBot="1" x14ac:dyDescent="0.2">
      <c r="A93" s="11"/>
      <c r="B93" s="12"/>
      <c r="C93" s="13" t="s">
        <v>17</v>
      </c>
      <c r="D93" s="13" t="s">
        <v>18</v>
      </c>
      <c r="E93" s="13" t="s">
        <v>19</v>
      </c>
      <c r="F93" s="13" t="s">
        <v>20</v>
      </c>
      <c r="G93" s="13" t="s">
        <v>17</v>
      </c>
      <c r="H93" s="13" t="s">
        <v>18</v>
      </c>
      <c r="I93" s="13" t="s">
        <v>19</v>
      </c>
      <c r="J93" s="13" t="s">
        <v>20</v>
      </c>
    </row>
    <row r="94" spans="1:11" s="10" customFormat="1" ht="10.5" thickBot="1" x14ac:dyDescent="0.2">
      <c r="A94" s="55" t="s">
        <v>21</v>
      </c>
      <c r="B94" s="56" t="s">
        <v>191</v>
      </c>
      <c r="C94" s="57">
        <f>C95+C96+C97+C98+C99</f>
        <v>94287</v>
      </c>
      <c r="D94" s="58">
        <f>D95+D96+D97+D98+D99</f>
        <v>88093</v>
      </c>
      <c r="E94" s="58">
        <f>E95+E96+E97+E98+E99</f>
        <v>6194</v>
      </c>
      <c r="F94" s="58">
        <v>0</v>
      </c>
      <c r="G94" s="57">
        <f>G95+G96+G97+G98+G99</f>
        <v>221415</v>
      </c>
      <c r="H94" s="58">
        <f>H95+H96+H97+H98+H99</f>
        <v>158071</v>
      </c>
      <c r="I94" s="58">
        <f>I95+I96+I97+I98+I99</f>
        <v>63344</v>
      </c>
      <c r="J94" s="58">
        <v>0</v>
      </c>
    </row>
    <row r="95" spans="1:11" s="10" customFormat="1" ht="8.25" x14ac:dyDescent="0.15">
      <c r="A95" s="59" t="s">
        <v>23</v>
      </c>
      <c r="B95" s="60" t="s">
        <v>192</v>
      </c>
      <c r="C95" s="19">
        <f t="shared" ref="C95:C109" si="8">D95+E95+F95</f>
        <v>39670</v>
      </c>
      <c r="D95" s="61">
        <v>37713</v>
      </c>
      <c r="E95" s="61">
        <v>1957</v>
      </c>
      <c r="F95" s="61"/>
      <c r="G95" s="19">
        <v>77554</v>
      </c>
      <c r="H95" s="61">
        <f>G95-I95</f>
        <v>75672</v>
      </c>
      <c r="I95" s="61">
        <f>166+1716</f>
        <v>1882</v>
      </c>
      <c r="J95" s="61"/>
    </row>
    <row r="96" spans="1:11" s="10" customFormat="1" ht="8.25" x14ac:dyDescent="0.15">
      <c r="A96" s="20" t="s">
        <v>25</v>
      </c>
      <c r="B96" s="62" t="s">
        <v>193</v>
      </c>
      <c r="C96" s="19">
        <f t="shared" si="8"/>
        <v>9020</v>
      </c>
      <c r="D96" s="25">
        <v>8484</v>
      </c>
      <c r="E96" s="25">
        <v>536</v>
      </c>
      <c r="F96" s="25"/>
      <c r="G96" s="19">
        <v>14344</v>
      </c>
      <c r="H96" s="25">
        <f>G96-I96</f>
        <v>13826</v>
      </c>
      <c r="I96" s="25">
        <f>46+472</f>
        <v>518</v>
      </c>
      <c r="J96" s="25"/>
    </row>
    <row r="97" spans="1:11" s="10" customFormat="1" ht="8.25" x14ac:dyDescent="0.15">
      <c r="A97" s="20" t="s">
        <v>27</v>
      </c>
      <c r="B97" s="62" t="s">
        <v>194</v>
      </c>
      <c r="C97" s="19">
        <f t="shared" si="8"/>
        <v>30423</v>
      </c>
      <c r="D97" s="26">
        <v>26842</v>
      </c>
      <c r="E97" s="26">
        <v>3581</v>
      </c>
      <c r="F97" s="26"/>
      <c r="G97" s="19">
        <v>92188</v>
      </c>
      <c r="H97" s="26">
        <f>G97-I97</f>
        <v>50432</v>
      </c>
      <c r="I97" s="26">
        <f>81705-39949</f>
        <v>41756</v>
      </c>
      <c r="J97" s="26"/>
    </row>
    <row r="98" spans="1:11" s="10" customFormat="1" ht="8.25" x14ac:dyDescent="0.15">
      <c r="A98" s="20" t="s">
        <v>29</v>
      </c>
      <c r="B98" s="63" t="s">
        <v>195</v>
      </c>
      <c r="C98" s="19">
        <f t="shared" si="8"/>
        <v>8035</v>
      </c>
      <c r="D98" s="26">
        <v>8035</v>
      </c>
      <c r="E98" s="26"/>
      <c r="F98" s="26"/>
      <c r="G98" s="19">
        <v>6876</v>
      </c>
      <c r="H98" s="26">
        <v>6876</v>
      </c>
      <c r="I98" s="26"/>
      <c r="J98" s="26"/>
    </row>
    <row r="99" spans="1:11" s="10" customFormat="1" ht="8.25" x14ac:dyDescent="0.15">
      <c r="A99" s="20" t="s">
        <v>196</v>
      </c>
      <c r="B99" s="64" t="s">
        <v>197</v>
      </c>
      <c r="C99" s="19">
        <f>D99+E99+F99</f>
        <v>7139</v>
      </c>
      <c r="D99" s="26">
        <f>D101+D102+D103+D104+D105+D106+D107+D108+D109+D100</f>
        <v>7019</v>
      </c>
      <c r="E99" s="26">
        <f>E101+E102+E103+E104+E105+E106+E107+E108+E109</f>
        <v>120</v>
      </c>
      <c r="F99" s="26">
        <f>F101+F102+F103+F104+F105+F106+F107+F108+F109</f>
        <v>0</v>
      </c>
      <c r="G99" s="19">
        <f>30953-500</f>
        <v>30453</v>
      </c>
      <c r="H99" s="26">
        <f>H101+H102+H103+H104+H105+H106+H107+H108+H109+H100</f>
        <v>11265</v>
      </c>
      <c r="I99" s="26">
        <f>I101+I102+I103+I104+I105+I106+I107+I108+I109</f>
        <v>19188</v>
      </c>
      <c r="J99" s="26">
        <f>J101+J102+J103+J104+J105+J106+J107+J108+J109</f>
        <v>0</v>
      </c>
      <c r="K99" s="46"/>
    </row>
    <row r="100" spans="1:11" s="10" customFormat="1" ht="8.25" x14ac:dyDescent="0.15">
      <c r="A100" s="20" t="s">
        <v>33</v>
      </c>
      <c r="B100" s="62" t="s">
        <v>198</v>
      </c>
      <c r="C100" s="19">
        <f t="shared" si="8"/>
        <v>150</v>
      </c>
      <c r="D100" s="26">
        <v>150</v>
      </c>
      <c r="E100" s="26"/>
      <c r="F100" s="26"/>
      <c r="G100" s="19">
        <v>460</v>
      </c>
      <c r="H100" s="26">
        <v>460</v>
      </c>
      <c r="I100" s="26"/>
      <c r="J100" s="26"/>
    </row>
    <row r="101" spans="1:11" s="10" customFormat="1" ht="8.25" x14ac:dyDescent="0.15">
      <c r="A101" s="20" t="s">
        <v>199</v>
      </c>
      <c r="B101" s="65" t="s">
        <v>200</v>
      </c>
      <c r="C101" s="19">
        <f t="shared" si="8"/>
        <v>0</v>
      </c>
      <c r="D101" s="26"/>
      <c r="E101" s="26"/>
      <c r="F101" s="26"/>
      <c r="G101" s="19">
        <f t="shared" ref="G101:G108" si="9">H101+I101+J101</f>
        <v>0</v>
      </c>
      <c r="H101" s="26"/>
      <c r="I101" s="26"/>
      <c r="J101" s="26"/>
    </row>
    <row r="102" spans="1:11" s="10" customFormat="1" ht="16.5" x14ac:dyDescent="0.15">
      <c r="A102" s="20" t="s">
        <v>201</v>
      </c>
      <c r="B102" s="66" t="s">
        <v>202</v>
      </c>
      <c r="C102" s="19">
        <f t="shared" si="8"/>
        <v>0</v>
      </c>
      <c r="D102" s="26"/>
      <c r="E102" s="26"/>
      <c r="F102" s="26"/>
      <c r="G102" s="19">
        <f t="shared" si="9"/>
        <v>0</v>
      </c>
      <c r="H102" s="26"/>
      <c r="I102" s="26"/>
      <c r="J102" s="26"/>
    </row>
    <row r="103" spans="1:11" s="10" customFormat="1" ht="16.5" x14ac:dyDescent="0.15">
      <c r="A103" s="20" t="s">
        <v>203</v>
      </c>
      <c r="B103" s="66" t="s">
        <v>204</v>
      </c>
      <c r="C103" s="19">
        <f t="shared" si="8"/>
        <v>0</v>
      </c>
      <c r="D103" s="26"/>
      <c r="E103" s="26"/>
      <c r="F103" s="26"/>
      <c r="G103" s="19">
        <f t="shared" si="9"/>
        <v>0</v>
      </c>
      <c r="H103" s="26"/>
      <c r="I103" s="26"/>
      <c r="J103" s="26"/>
    </row>
    <row r="104" spans="1:11" s="10" customFormat="1" ht="16.5" x14ac:dyDescent="0.15">
      <c r="A104" s="20" t="s">
        <v>205</v>
      </c>
      <c r="B104" s="65" t="s">
        <v>206</v>
      </c>
      <c r="C104" s="19">
        <f t="shared" si="8"/>
        <v>6869</v>
      </c>
      <c r="D104" s="26">
        <v>6869</v>
      </c>
      <c r="E104" s="26"/>
      <c r="F104" s="26"/>
      <c r="G104" s="19">
        <v>23889</v>
      </c>
      <c r="H104" s="26">
        <f>G104-I104</f>
        <v>4734</v>
      </c>
      <c r="I104" s="26">
        <v>19155</v>
      </c>
      <c r="J104" s="26"/>
    </row>
    <row r="105" spans="1:11" s="10" customFormat="1" ht="16.5" x14ac:dyDescent="0.15">
      <c r="A105" s="20" t="s">
        <v>207</v>
      </c>
      <c r="B105" s="65" t="s">
        <v>208</v>
      </c>
      <c r="C105" s="19">
        <f t="shared" si="8"/>
        <v>0</v>
      </c>
      <c r="D105" s="26"/>
      <c r="E105" s="26"/>
      <c r="F105" s="26"/>
      <c r="G105" s="19">
        <f t="shared" si="9"/>
        <v>0</v>
      </c>
      <c r="H105" s="26"/>
      <c r="I105" s="26"/>
      <c r="J105" s="26"/>
    </row>
    <row r="106" spans="1:11" s="10" customFormat="1" ht="16.5" x14ac:dyDescent="0.15">
      <c r="A106" s="20" t="s">
        <v>209</v>
      </c>
      <c r="B106" s="66" t="s">
        <v>210</v>
      </c>
      <c r="C106" s="19">
        <f t="shared" si="8"/>
        <v>0</v>
      </c>
      <c r="D106" s="26"/>
      <c r="E106" s="26"/>
      <c r="F106" s="26"/>
      <c r="G106" s="19">
        <v>33</v>
      </c>
      <c r="H106" s="26"/>
      <c r="I106" s="26">
        <v>33</v>
      </c>
      <c r="J106" s="26"/>
    </row>
    <row r="107" spans="1:11" s="10" customFormat="1" ht="16.5" x14ac:dyDescent="0.15">
      <c r="A107" s="67" t="s">
        <v>211</v>
      </c>
      <c r="B107" s="68" t="s">
        <v>212</v>
      </c>
      <c r="C107" s="19">
        <f t="shared" si="8"/>
        <v>0</v>
      </c>
      <c r="D107" s="26"/>
      <c r="E107" s="26"/>
      <c r="F107" s="26"/>
      <c r="G107" s="19">
        <f t="shared" si="9"/>
        <v>0</v>
      </c>
      <c r="H107" s="26"/>
      <c r="I107" s="26"/>
      <c r="J107" s="26"/>
    </row>
    <row r="108" spans="1:11" s="10" customFormat="1" ht="16.5" x14ac:dyDescent="0.15">
      <c r="A108" s="20" t="s">
        <v>213</v>
      </c>
      <c r="B108" s="68" t="s">
        <v>214</v>
      </c>
      <c r="C108" s="19">
        <f t="shared" si="8"/>
        <v>0</v>
      </c>
      <c r="D108" s="26"/>
      <c r="E108" s="26"/>
      <c r="F108" s="26"/>
      <c r="G108" s="19">
        <f t="shared" si="9"/>
        <v>0</v>
      </c>
      <c r="H108" s="26"/>
      <c r="I108" s="26"/>
      <c r="J108" s="26"/>
    </row>
    <row r="109" spans="1:11" s="10" customFormat="1" ht="17.25" thickBot="1" x14ac:dyDescent="0.2">
      <c r="A109" s="69" t="s">
        <v>215</v>
      </c>
      <c r="B109" s="70" t="s">
        <v>216</v>
      </c>
      <c r="C109" s="19">
        <f t="shared" si="8"/>
        <v>120</v>
      </c>
      <c r="D109" s="71"/>
      <c r="E109" s="71">
        <v>120</v>
      </c>
      <c r="F109" s="71"/>
      <c r="G109" s="19">
        <v>6071</v>
      </c>
      <c r="H109" s="71">
        <v>6071</v>
      </c>
      <c r="I109" s="71"/>
      <c r="J109" s="71"/>
    </row>
    <row r="110" spans="1:11" s="10" customFormat="1" ht="10.5" thickBot="1" x14ac:dyDescent="0.2">
      <c r="A110" s="14" t="s">
        <v>35</v>
      </c>
      <c r="B110" s="72" t="s">
        <v>217</v>
      </c>
      <c r="C110" s="16">
        <f>C111+C113+C115</f>
        <v>241503</v>
      </c>
      <c r="D110" s="16">
        <v>0</v>
      </c>
      <c r="E110" s="16">
        <f>E111+E113</f>
        <v>241503</v>
      </c>
      <c r="F110" s="16">
        <v>0</v>
      </c>
      <c r="G110" s="16">
        <f>G111+G113+G119</f>
        <v>278399</v>
      </c>
      <c r="H110" s="16">
        <v>0</v>
      </c>
      <c r="I110" s="16">
        <f>I111+I113+I119</f>
        <v>278399</v>
      </c>
      <c r="J110" s="16">
        <v>0</v>
      </c>
    </row>
    <row r="111" spans="1:11" s="10" customFormat="1" ht="8.25" x14ac:dyDescent="0.15">
      <c r="A111" s="17" t="s">
        <v>37</v>
      </c>
      <c r="B111" s="62" t="s">
        <v>218</v>
      </c>
      <c r="C111" s="19">
        <f>D111+E111+F111</f>
        <v>204518</v>
      </c>
      <c r="D111" s="19">
        <f>D112</f>
        <v>0</v>
      </c>
      <c r="E111" s="19">
        <f>E112</f>
        <v>204518</v>
      </c>
      <c r="F111" s="19">
        <f>F112</f>
        <v>0</v>
      </c>
      <c r="G111" s="19">
        <v>165248</v>
      </c>
      <c r="H111" s="19">
        <f>H112</f>
        <v>0</v>
      </c>
      <c r="I111" s="19">
        <v>165248</v>
      </c>
      <c r="J111" s="19">
        <f>J112</f>
        <v>0</v>
      </c>
    </row>
    <row r="112" spans="1:11" s="10" customFormat="1" ht="8.25" x14ac:dyDescent="0.15">
      <c r="A112" s="17" t="s">
        <v>39</v>
      </c>
      <c r="B112" s="73" t="s">
        <v>219</v>
      </c>
      <c r="C112" s="19">
        <f t="shared" ref="C112:C123" si="10">D112+E112+F112</f>
        <v>204518</v>
      </c>
      <c r="D112" s="19"/>
      <c r="E112" s="19">
        <v>204518</v>
      </c>
      <c r="F112" s="19"/>
      <c r="G112" s="19">
        <v>160854</v>
      </c>
      <c r="H112" s="19"/>
      <c r="I112" s="19">
        <f>165248-133433+129039</f>
        <v>160854</v>
      </c>
      <c r="J112" s="19"/>
    </row>
    <row r="113" spans="1:12" s="10" customFormat="1" ht="8.25" x14ac:dyDescent="0.15">
      <c r="A113" s="17" t="s">
        <v>41</v>
      </c>
      <c r="B113" s="62" t="s">
        <v>220</v>
      </c>
      <c r="C113" s="19">
        <f t="shared" si="10"/>
        <v>36985</v>
      </c>
      <c r="D113" s="25">
        <f>D114</f>
        <v>0</v>
      </c>
      <c r="E113" s="25">
        <f>E114</f>
        <v>36985</v>
      </c>
      <c r="F113" s="25">
        <f>F114</f>
        <v>0</v>
      </c>
      <c r="G113" s="19">
        <v>33595</v>
      </c>
      <c r="H113" s="25">
        <f>H114</f>
        <v>0</v>
      </c>
      <c r="I113" s="25">
        <v>33595</v>
      </c>
      <c r="J113" s="25">
        <f>J114</f>
        <v>0</v>
      </c>
    </row>
    <row r="114" spans="1:12" s="10" customFormat="1" ht="8.25" x14ac:dyDescent="0.15">
      <c r="A114" s="20" t="s">
        <v>44</v>
      </c>
      <c r="B114" s="73" t="s">
        <v>221</v>
      </c>
      <c r="C114" s="25">
        <f t="shared" si="10"/>
        <v>36985</v>
      </c>
      <c r="D114" s="74"/>
      <c r="E114" s="74">
        <v>36985</v>
      </c>
      <c r="F114" s="75"/>
      <c r="G114" s="25">
        <f t="shared" ref="G114:G123" si="11">H114+I114+J114</f>
        <v>33595</v>
      </c>
      <c r="H114" s="74"/>
      <c r="I114" s="74">
        <v>33595</v>
      </c>
      <c r="J114" s="74"/>
    </row>
    <row r="115" spans="1:12" s="10" customFormat="1" ht="8.25" x14ac:dyDescent="0.15">
      <c r="A115" s="17" t="s">
        <v>46</v>
      </c>
      <c r="B115" s="76" t="s">
        <v>222</v>
      </c>
      <c r="C115" s="19">
        <f t="shared" si="10"/>
        <v>0</v>
      </c>
      <c r="D115" s="74"/>
      <c r="E115" s="74"/>
      <c r="F115" s="74"/>
      <c r="G115" s="19">
        <v>79556</v>
      </c>
      <c r="H115" s="74"/>
      <c r="I115" s="74">
        <v>79556</v>
      </c>
      <c r="J115" s="74"/>
    </row>
    <row r="116" spans="1:12" s="10" customFormat="1" ht="8.25" x14ac:dyDescent="0.15">
      <c r="A116" s="17" t="s">
        <v>48</v>
      </c>
      <c r="B116" s="77" t="s">
        <v>223</v>
      </c>
      <c r="C116" s="19">
        <f t="shared" si="10"/>
        <v>0</v>
      </c>
      <c r="D116" s="74"/>
      <c r="E116" s="74"/>
      <c r="F116" s="74"/>
      <c r="G116" s="19"/>
      <c r="H116" s="74"/>
      <c r="I116" s="74"/>
      <c r="J116" s="74" t="s">
        <v>224</v>
      </c>
    </row>
    <row r="117" spans="1:12" s="10" customFormat="1" ht="16.5" x14ac:dyDescent="0.15">
      <c r="A117" s="17" t="s">
        <v>225</v>
      </c>
      <c r="B117" s="78" t="s">
        <v>226</v>
      </c>
      <c r="C117" s="19">
        <f t="shared" si="10"/>
        <v>0</v>
      </c>
      <c r="D117" s="74"/>
      <c r="E117" s="74"/>
      <c r="F117" s="74"/>
      <c r="G117" s="19">
        <f t="shared" si="11"/>
        <v>0</v>
      </c>
      <c r="H117" s="74"/>
      <c r="I117" s="74"/>
      <c r="J117" s="74"/>
    </row>
    <row r="118" spans="1:12" s="10" customFormat="1" ht="16.5" x14ac:dyDescent="0.15">
      <c r="A118" s="17" t="s">
        <v>227</v>
      </c>
      <c r="B118" s="66" t="s">
        <v>204</v>
      </c>
      <c r="C118" s="19">
        <f t="shared" si="10"/>
        <v>0</v>
      </c>
      <c r="D118" s="74"/>
      <c r="E118" s="74"/>
      <c r="F118" s="74"/>
      <c r="G118" s="19">
        <f t="shared" si="11"/>
        <v>0</v>
      </c>
      <c r="H118" s="74"/>
      <c r="I118" s="74"/>
      <c r="J118" s="74"/>
    </row>
    <row r="119" spans="1:12" s="10" customFormat="1" ht="8.25" x14ac:dyDescent="0.15">
      <c r="A119" s="17" t="s">
        <v>228</v>
      </c>
      <c r="B119" s="66" t="s">
        <v>229</v>
      </c>
      <c r="C119" s="19">
        <f t="shared" si="10"/>
        <v>0</v>
      </c>
      <c r="D119" s="74"/>
      <c r="E119" s="74"/>
      <c r="F119" s="74"/>
      <c r="G119" s="19">
        <v>79556</v>
      </c>
      <c r="H119" s="74"/>
      <c r="I119" s="74">
        <v>79556</v>
      </c>
      <c r="J119" s="74"/>
    </row>
    <row r="120" spans="1:12" s="10" customFormat="1" ht="16.5" x14ac:dyDescent="0.15">
      <c r="A120" s="17" t="s">
        <v>230</v>
      </c>
      <c r="B120" s="66" t="s">
        <v>231</v>
      </c>
      <c r="C120" s="19">
        <f t="shared" si="10"/>
        <v>0</v>
      </c>
      <c r="D120" s="74"/>
      <c r="E120" s="74"/>
      <c r="F120" s="74"/>
      <c r="G120" s="19">
        <f t="shared" si="11"/>
        <v>0</v>
      </c>
      <c r="H120" s="74"/>
      <c r="I120" s="74"/>
      <c r="J120" s="74"/>
    </row>
    <row r="121" spans="1:12" s="10" customFormat="1" ht="16.5" x14ac:dyDescent="0.15">
      <c r="A121" s="17" t="s">
        <v>232</v>
      </c>
      <c r="B121" s="66" t="s">
        <v>210</v>
      </c>
      <c r="C121" s="19">
        <f t="shared" si="10"/>
        <v>0</v>
      </c>
      <c r="D121" s="74"/>
      <c r="E121" s="74"/>
      <c r="F121" s="74"/>
      <c r="G121" s="19">
        <f t="shared" si="11"/>
        <v>0</v>
      </c>
      <c r="H121" s="74"/>
      <c r="I121" s="74"/>
      <c r="J121" s="74"/>
    </row>
    <row r="122" spans="1:12" s="10" customFormat="1" ht="16.5" x14ac:dyDescent="0.15">
      <c r="A122" s="17" t="s">
        <v>233</v>
      </c>
      <c r="B122" s="66" t="s">
        <v>234</v>
      </c>
      <c r="C122" s="19">
        <f t="shared" si="10"/>
        <v>0</v>
      </c>
      <c r="D122" s="74"/>
      <c r="E122" s="74"/>
      <c r="F122" s="74"/>
      <c r="G122" s="19">
        <f t="shared" si="11"/>
        <v>0</v>
      </c>
      <c r="H122" s="74"/>
      <c r="I122" s="74"/>
      <c r="J122" s="74"/>
    </row>
    <row r="123" spans="1:12" s="10" customFormat="1" ht="17.25" thickBot="1" x14ac:dyDescent="0.2">
      <c r="A123" s="67" t="s">
        <v>235</v>
      </c>
      <c r="B123" s="66" t="s">
        <v>236</v>
      </c>
      <c r="C123" s="19">
        <f t="shared" si="10"/>
        <v>0</v>
      </c>
      <c r="D123" s="79"/>
      <c r="E123" s="79"/>
      <c r="F123" s="79"/>
      <c r="G123" s="19">
        <f t="shared" si="11"/>
        <v>0</v>
      </c>
      <c r="H123" s="79"/>
      <c r="I123" s="79"/>
      <c r="J123" s="79"/>
    </row>
    <row r="124" spans="1:12" s="10" customFormat="1" ht="10.5" thickBot="1" x14ac:dyDescent="0.2">
      <c r="A124" s="14" t="s">
        <v>50</v>
      </c>
      <c r="B124" s="80" t="s">
        <v>237</v>
      </c>
      <c r="C124" s="16">
        <f t="shared" ref="C124:J124" si="12">C125+C126</f>
        <v>500</v>
      </c>
      <c r="D124" s="16">
        <f t="shared" si="12"/>
        <v>500</v>
      </c>
      <c r="E124" s="16">
        <f t="shared" si="12"/>
        <v>0</v>
      </c>
      <c r="F124" s="16">
        <f t="shared" si="12"/>
        <v>0</v>
      </c>
      <c r="G124" s="16">
        <f t="shared" si="12"/>
        <v>500</v>
      </c>
      <c r="H124" s="16">
        <f t="shared" si="12"/>
        <v>500</v>
      </c>
      <c r="I124" s="16">
        <f t="shared" si="12"/>
        <v>0</v>
      </c>
      <c r="J124" s="16">
        <f t="shared" si="12"/>
        <v>0</v>
      </c>
    </row>
    <row r="125" spans="1:12" s="10" customFormat="1" ht="8.25" x14ac:dyDescent="0.15">
      <c r="A125" s="17" t="s">
        <v>52</v>
      </c>
      <c r="B125" s="81" t="s">
        <v>238</v>
      </c>
      <c r="C125" s="19">
        <f>D125+E125+F125</f>
        <v>500</v>
      </c>
      <c r="D125" s="19">
        <v>500</v>
      </c>
      <c r="E125" s="19"/>
      <c r="F125" s="19"/>
      <c r="G125" s="19">
        <f>H125+I125+J125</f>
        <v>500</v>
      </c>
      <c r="H125" s="19">
        <v>500</v>
      </c>
      <c r="I125" s="19"/>
      <c r="J125" s="19"/>
    </row>
    <row r="126" spans="1:12" s="10" customFormat="1" ht="9" thickBot="1" x14ac:dyDescent="0.2">
      <c r="A126" s="22" t="s">
        <v>54</v>
      </c>
      <c r="B126" s="73" t="s">
        <v>239</v>
      </c>
      <c r="C126" s="19">
        <f>D126+E126+F126</f>
        <v>0</v>
      </c>
      <c r="D126" s="26"/>
      <c r="E126" s="26"/>
      <c r="F126" s="26"/>
      <c r="G126" s="19">
        <f>H126+I126+J126</f>
        <v>0</v>
      </c>
      <c r="H126" s="26"/>
      <c r="I126" s="26"/>
      <c r="J126" s="26"/>
    </row>
    <row r="127" spans="1:12" s="10" customFormat="1" ht="10.5" thickBot="1" x14ac:dyDescent="0.2">
      <c r="A127" s="14" t="s">
        <v>240</v>
      </c>
      <c r="B127" s="80" t="s">
        <v>241</v>
      </c>
      <c r="C127" s="16">
        <f t="shared" ref="C127:J127" si="13">C94+C110+C124</f>
        <v>336290</v>
      </c>
      <c r="D127" s="16">
        <f t="shared" si="13"/>
        <v>88593</v>
      </c>
      <c r="E127" s="16">
        <f t="shared" si="13"/>
        <v>247697</v>
      </c>
      <c r="F127" s="16">
        <f t="shared" si="13"/>
        <v>0</v>
      </c>
      <c r="G127" s="16">
        <f t="shared" si="13"/>
        <v>500314</v>
      </c>
      <c r="H127" s="16">
        <f t="shared" si="13"/>
        <v>158571</v>
      </c>
      <c r="I127" s="16">
        <f t="shared" si="13"/>
        <v>341743</v>
      </c>
      <c r="J127" s="16">
        <f t="shared" si="13"/>
        <v>0</v>
      </c>
      <c r="L127" s="46"/>
    </row>
    <row r="128" spans="1:12" s="10" customFormat="1" ht="10.5" thickBot="1" x14ac:dyDescent="0.2">
      <c r="A128" s="14" t="s">
        <v>80</v>
      </c>
      <c r="B128" s="80" t="s">
        <v>242</v>
      </c>
      <c r="C128" s="16">
        <f>C129+C130+C131</f>
        <v>0</v>
      </c>
      <c r="D128" s="16">
        <v>0</v>
      </c>
      <c r="E128" s="16">
        <v>0</v>
      </c>
      <c r="F128" s="16">
        <v>0</v>
      </c>
      <c r="G128" s="16">
        <f>G129+G130+G131</f>
        <v>0</v>
      </c>
      <c r="H128" s="16">
        <v>0</v>
      </c>
      <c r="I128" s="16">
        <v>0</v>
      </c>
      <c r="J128" s="16">
        <v>0</v>
      </c>
    </row>
    <row r="129" spans="1:10" s="10" customFormat="1" ht="8.25" x14ac:dyDescent="0.15">
      <c r="A129" s="17" t="s">
        <v>82</v>
      </c>
      <c r="B129" s="81" t="s">
        <v>243</v>
      </c>
      <c r="C129" s="19">
        <f t="shared" ref="C129:C136" si="14">D129+E129+F129</f>
        <v>0</v>
      </c>
      <c r="D129" s="74"/>
      <c r="E129" s="74"/>
      <c r="F129" s="74"/>
      <c r="G129" s="19">
        <f t="shared" ref="G129:G136" si="15">H129+I129+J129</f>
        <v>0</v>
      </c>
      <c r="H129" s="74"/>
      <c r="I129" s="74"/>
      <c r="J129" s="74"/>
    </row>
    <row r="130" spans="1:10" s="10" customFormat="1" ht="8.25" x14ac:dyDescent="0.15">
      <c r="A130" s="17" t="s">
        <v>84</v>
      </c>
      <c r="B130" s="81" t="s">
        <v>244</v>
      </c>
      <c r="C130" s="19">
        <f t="shared" si="14"/>
        <v>0</v>
      </c>
      <c r="D130" s="74"/>
      <c r="E130" s="74"/>
      <c r="F130" s="74"/>
      <c r="G130" s="19">
        <f t="shared" si="15"/>
        <v>0</v>
      </c>
      <c r="H130" s="74"/>
      <c r="I130" s="74"/>
      <c r="J130" s="74"/>
    </row>
    <row r="131" spans="1:10" s="10" customFormat="1" ht="8.25" x14ac:dyDescent="0.15">
      <c r="A131" s="28" t="s">
        <v>86</v>
      </c>
      <c r="B131" s="62" t="s">
        <v>245</v>
      </c>
      <c r="C131" s="19">
        <f t="shared" si="14"/>
        <v>0</v>
      </c>
      <c r="D131" s="82"/>
      <c r="E131" s="82"/>
      <c r="F131" s="82"/>
      <c r="G131" s="19">
        <f t="shared" si="15"/>
        <v>0</v>
      </c>
      <c r="H131" s="82"/>
      <c r="I131" s="82"/>
      <c r="J131" s="82"/>
    </row>
    <row r="132" spans="1:10" s="10" customFormat="1" ht="10.5" thickBot="1" x14ac:dyDescent="0.2">
      <c r="A132" s="31" t="s">
        <v>103</v>
      </c>
      <c r="B132" s="83" t="s">
        <v>246</v>
      </c>
      <c r="C132" s="19">
        <f t="shared" si="14"/>
        <v>0</v>
      </c>
      <c r="D132" s="33">
        <v>0</v>
      </c>
      <c r="E132" s="33">
        <v>0</v>
      </c>
      <c r="F132" s="33">
        <v>0</v>
      </c>
      <c r="G132" s="19">
        <f t="shared" si="15"/>
        <v>0</v>
      </c>
      <c r="H132" s="33">
        <v>0</v>
      </c>
      <c r="I132" s="33">
        <v>0</v>
      </c>
      <c r="J132" s="33">
        <v>0</v>
      </c>
    </row>
    <row r="133" spans="1:10" s="10" customFormat="1" ht="8.25" x14ac:dyDescent="0.15">
      <c r="A133" s="17" t="s">
        <v>105</v>
      </c>
      <c r="B133" s="81" t="s">
        <v>247</v>
      </c>
      <c r="C133" s="19">
        <f t="shared" si="14"/>
        <v>0</v>
      </c>
      <c r="D133" s="74"/>
      <c r="E133" s="74"/>
      <c r="F133" s="74"/>
      <c r="G133" s="19">
        <f t="shared" si="15"/>
        <v>0</v>
      </c>
      <c r="H133" s="74"/>
      <c r="I133" s="74"/>
      <c r="J133" s="74"/>
    </row>
    <row r="134" spans="1:10" s="10" customFormat="1" ht="8.25" x14ac:dyDescent="0.15">
      <c r="A134" s="17" t="s">
        <v>107</v>
      </c>
      <c r="B134" s="81" t="s">
        <v>248</v>
      </c>
      <c r="C134" s="19">
        <f t="shared" si="14"/>
        <v>0</v>
      </c>
      <c r="D134" s="74"/>
      <c r="E134" s="74"/>
      <c r="F134" s="74"/>
      <c r="G134" s="19">
        <f t="shared" si="15"/>
        <v>0</v>
      </c>
      <c r="H134" s="74"/>
      <c r="I134" s="74"/>
      <c r="J134" s="74"/>
    </row>
    <row r="135" spans="1:10" s="10" customFormat="1" ht="8.25" x14ac:dyDescent="0.15">
      <c r="A135" s="17" t="s">
        <v>109</v>
      </c>
      <c r="B135" s="81" t="s">
        <v>249</v>
      </c>
      <c r="C135" s="19">
        <f t="shared" si="14"/>
        <v>0</v>
      </c>
      <c r="D135" s="74"/>
      <c r="E135" s="74"/>
      <c r="F135" s="74"/>
      <c r="G135" s="19">
        <f t="shared" si="15"/>
        <v>0</v>
      </c>
      <c r="H135" s="74"/>
      <c r="I135" s="74"/>
      <c r="J135" s="74"/>
    </row>
    <row r="136" spans="1:10" s="10" customFormat="1" ht="9" thickBot="1" x14ac:dyDescent="0.2">
      <c r="A136" s="67" t="s">
        <v>111</v>
      </c>
      <c r="B136" s="84" t="s">
        <v>250</v>
      </c>
      <c r="C136" s="19">
        <f t="shared" si="14"/>
        <v>0</v>
      </c>
      <c r="D136" s="74"/>
      <c r="E136" s="74"/>
      <c r="F136" s="74"/>
      <c r="G136" s="19">
        <f t="shared" si="15"/>
        <v>0</v>
      </c>
      <c r="H136" s="74"/>
      <c r="I136" s="74"/>
      <c r="J136" s="74"/>
    </row>
    <row r="137" spans="1:10" s="10" customFormat="1" ht="10.5" thickBot="1" x14ac:dyDescent="0.2">
      <c r="A137" s="14" t="s">
        <v>251</v>
      </c>
      <c r="B137" s="80" t="s">
        <v>252</v>
      </c>
      <c r="C137" s="27">
        <f t="shared" ref="C137:J137" si="16">C138+C139+C140+C141</f>
        <v>23072</v>
      </c>
      <c r="D137" s="27">
        <f t="shared" si="16"/>
        <v>23072</v>
      </c>
      <c r="E137" s="27">
        <f t="shared" si="16"/>
        <v>0</v>
      </c>
      <c r="F137" s="27">
        <f t="shared" si="16"/>
        <v>0</v>
      </c>
      <c r="G137" s="27">
        <f t="shared" si="16"/>
        <v>26250</v>
      </c>
      <c r="H137" s="27">
        <f t="shared" si="16"/>
        <v>26250</v>
      </c>
      <c r="I137" s="27">
        <f t="shared" si="16"/>
        <v>0</v>
      </c>
      <c r="J137" s="27">
        <f t="shared" si="16"/>
        <v>0</v>
      </c>
    </row>
    <row r="138" spans="1:10" s="10" customFormat="1" ht="8.25" x14ac:dyDescent="0.15">
      <c r="A138" s="17" t="s">
        <v>117</v>
      </c>
      <c r="B138" s="81" t="s">
        <v>253</v>
      </c>
      <c r="C138" s="19">
        <v>23072</v>
      </c>
      <c r="D138" s="74">
        <v>23072</v>
      </c>
      <c r="E138" s="74"/>
      <c r="F138" s="74"/>
      <c r="G138" s="19">
        <v>26250</v>
      </c>
      <c r="H138" s="74">
        <v>26250</v>
      </c>
      <c r="I138" s="74"/>
      <c r="J138" s="74"/>
    </row>
    <row r="139" spans="1:10" s="10" customFormat="1" ht="8.25" x14ac:dyDescent="0.15">
      <c r="A139" s="17" t="s">
        <v>119</v>
      </c>
      <c r="B139" s="81" t="s">
        <v>254</v>
      </c>
      <c r="C139" s="19">
        <f>D139+E139+F139</f>
        <v>0</v>
      </c>
      <c r="D139" s="74"/>
      <c r="E139" s="74"/>
      <c r="F139" s="74"/>
      <c r="G139" s="19">
        <f>H139+I139+J139</f>
        <v>0</v>
      </c>
      <c r="H139" s="74"/>
      <c r="I139" s="74"/>
      <c r="J139" s="74"/>
    </row>
    <row r="140" spans="1:10" s="10" customFormat="1" ht="8.25" x14ac:dyDescent="0.15">
      <c r="A140" s="17" t="s">
        <v>121</v>
      </c>
      <c r="B140" s="81" t="s">
        <v>255</v>
      </c>
      <c r="C140" s="19">
        <f>D140+E140+F140</f>
        <v>0</v>
      </c>
      <c r="D140" s="74"/>
      <c r="E140" s="74"/>
      <c r="F140" s="74"/>
      <c r="G140" s="19">
        <f>H140+I140+J140</f>
        <v>0</v>
      </c>
      <c r="H140" s="74"/>
      <c r="I140" s="74"/>
      <c r="J140" s="74"/>
    </row>
    <row r="141" spans="1:10" s="10" customFormat="1" ht="9" thickBot="1" x14ac:dyDescent="0.2">
      <c r="A141" s="67" t="s">
        <v>123</v>
      </c>
      <c r="B141" s="84" t="s">
        <v>256</v>
      </c>
      <c r="C141" s="19">
        <f>D141+E141+F141</f>
        <v>0</v>
      </c>
      <c r="D141" s="74"/>
      <c r="E141" s="74"/>
      <c r="F141" s="74"/>
      <c r="G141" s="19">
        <f>H141+I141+J141</f>
        <v>0</v>
      </c>
      <c r="H141" s="74"/>
      <c r="I141" s="74"/>
      <c r="J141" s="74"/>
    </row>
    <row r="142" spans="1:10" s="10" customFormat="1" ht="10.5" thickBot="1" x14ac:dyDescent="0.2">
      <c r="A142" s="14" t="s">
        <v>125</v>
      </c>
      <c r="B142" s="80" t="s">
        <v>257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</row>
    <row r="143" spans="1:10" s="10" customFormat="1" ht="8.25" x14ac:dyDescent="0.15">
      <c r="A143" s="17" t="s">
        <v>127</v>
      </c>
      <c r="B143" s="81" t="s">
        <v>258</v>
      </c>
      <c r="C143" s="19">
        <f>D143+E143+F143</f>
        <v>0</v>
      </c>
      <c r="D143" s="74"/>
      <c r="E143" s="74"/>
      <c r="F143" s="74"/>
      <c r="G143" s="19">
        <f>H143+I143+J143</f>
        <v>0</v>
      </c>
      <c r="H143" s="74"/>
      <c r="I143" s="74"/>
      <c r="J143" s="74"/>
    </row>
    <row r="144" spans="1:10" s="10" customFormat="1" ht="8.25" x14ac:dyDescent="0.15">
      <c r="A144" s="17" t="s">
        <v>129</v>
      </c>
      <c r="B144" s="81" t="s">
        <v>259</v>
      </c>
      <c r="C144" s="19">
        <f>D144+E144+F144</f>
        <v>0</v>
      </c>
      <c r="D144" s="74"/>
      <c r="E144" s="74"/>
      <c r="F144" s="74"/>
      <c r="G144" s="19">
        <f>H144+I144+J144</f>
        <v>0</v>
      </c>
      <c r="H144" s="74"/>
      <c r="I144" s="74"/>
      <c r="J144" s="74"/>
    </row>
    <row r="145" spans="1:11" s="10" customFormat="1" ht="8.25" x14ac:dyDescent="0.15">
      <c r="A145" s="17" t="s">
        <v>131</v>
      </c>
      <c r="B145" s="81" t="s">
        <v>260</v>
      </c>
      <c r="C145" s="19">
        <f>D145+E145+F145</f>
        <v>0</v>
      </c>
      <c r="D145" s="74"/>
      <c r="E145" s="74"/>
      <c r="F145" s="74"/>
      <c r="G145" s="19">
        <f>H145+I145+J145</f>
        <v>0</v>
      </c>
      <c r="H145" s="74"/>
      <c r="I145" s="74"/>
      <c r="J145" s="74"/>
    </row>
    <row r="146" spans="1:11" s="10" customFormat="1" ht="9" thickBot="1" x14ac:dyDescent="0.2">
      <c r="A146" s="17" t="s">
        <v>133</v>
      </c>
      <c r="B146" s="81" t="s">
        <v>261</v>
      </c>
      <c r="C146" s="19">
        <f>D146+E146+F146</f>
        <v>0</v>
      </c>
      <c r="D146" s="74"/>
      <c r="E146" s="74"/>
      <c r="F146" s="74"/>
      <c r="G146" s="19">
        <f>H146+I146+J146</f>
        <v>0</v>
      </c>
      <c r="H146" s="74"/>
      <c r="I146" s="74"/>
      <c r="J146" s="74"/>
    </row>
    <row r="147" spans="1:11" s="10" customFormat="1" ht="10.5" thickBot="1" x14ac:dyDescent="0.2">
      <c r="A147" s="14" t="s">
        <v>135</v>
      </c>
      <c r="B147" s="80" t="s">
        <v>262</v>
      </c>
      <c r="C147" s="86">
        <f>C142+C137+C132+C128</f>
        <v>23072</v>
      </c>
      <c r="D147" s="86">
        <f>D142+D137+D132+D128</f>
        <v>23072</v>
      </c>
      <c r="E147" s="86">
        <f>E142+E137+E132+E128</f>
        <v>0</v>
      </c>
      <c r="F147" s="86">
        <v>0</v>
      </c>
      <c r="G147" s="86">
        <f>G142+G137+G132+G128</f>
        <v>26250</v>
      </c>
      <c r="H147" s="86">
        <f>H142+H137+H132+H128</f>
        <v>26250</v>
      </c>
      <c r="I147" s="86">
        <f>I142+I137+I132+I128</f>
        <v>0</v>
      </c>
      <c r="J147" s="86">
        <v>0</v>
      </c>
    </row>
    <row r="148" spans="1:11" s="10" customFormat="1" ht="10.5" thickBot="1" x14ac:dyDescent="0.2">
      <c r="A148" s="87" t="s">
        <v>263</v>
      </c>
      <c r="B148" s="88" t="s">
        <v>264</v>
      </c>
      <c r="C148" s="86">
        <f t="shared" ref="C148:J148" si="17">C127+C147</f>
        <v>359362</v>
      </c>
      <c r="D148" s="86">
        <f t="shared" si="17"/>
        <v>111665</v>
      </c>
      <c r="E148" s="86">
        <f t="shared" si="17"/>
        <v>247697</v>
      </c>
      <c r="F148" s="86">
        <f t="shared" si="17"/>
        <v>0</v>
      </c>
      <c r="G148" s="86">
        <f t="shared" si="17"/>
        <v>526564</v>
      </c>
      <c r="H148" s="86">
        <f t="shared" si="17"/>
        <v>184821</v>
      </c>
      <c r="I148" s="86">
        <f t="shared" si="17"/>
        <v>341743</v>
      </c>
      <c r="J148" s="86">
        <f t="shared" si="17"/>
        <v>0</v>
      </c>
      <c r="K148" s="46"/>
    </row>
    <row r="149" spans="1:11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1" x14ac:dyDescent="0.25">
      <c r="A150" s="90" t="s">
        <v>265</v>
      </c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1" s="92" customFormat="1" ht="12.75" thickBot="1" x14ac:dyDescent="0.25">
      <c r="A151" s="52" t="s">
        <v>266</v>
      </c>
      <c r="B151" s="52"/>
      <c r="C151" s="91"/>
      <c r="D151" s="91"/>
      <c r="E151" s="91"/>
      <c r="F151" s="91"/>
      <c r="G151" s="91"/>
      <c r="H151" s="91"/>
      <c r="I151" s="91"/>
      <c r="J151" s="91" t="s">
        <v>187</v>
      </c>
    </row>
    <row r="152" spans="1:11" s="10" customFormat="1" ht="20.25" thickBot="1" x14ac:dyDescent="0.2">
      <c r="A152" s="14">
        <v>1</v>
      </c>
      <c r="B152" s="72" t="s">
        <v>267</v>
      </c>
      <c r="C152" s="16">
        <f>C61-C127</f>
        <v>-1500</v>
      </c>
      <c r="D152" s="16">
        <v>0</v>
      </c>
      <c r="E152" s="16">
        <v>0</v>
      </c>
      <c r="F152" s="16">
        <v>0</v>
      </c>
      <c r="G152" s="16">
        <f>G61-G127+1</f>
        <v>-3300</v>
      </c>
      <c r="H152" s="16">
        <v>0</v>
      </c>
      <c r="I152" s="16">
        <v>0</v>
      </c>
      <c r="J152" s="16">
        <v>0</v>
      </c>
    </row>
    <row r="153" spans="1:11" s="10" customFormat="1" ht="20.25" thickBot="1" x14ac:dyDescent="0.2">
      <c r="A153" s="14" t="s">
        <v>35</v>
      </c>
      <c r="B153" s="72" t="s">
        <v>268</v>
      </c>
      <c r="C153" s="16">
        <f>C84-C147</f>
        <v>1500</v>
      </c>
      <c r="D153" s="16">
        <v>0</v>
      </c>
      <c r="E153" s="16">
        <v>0</v>
      </c>
      <c r="F153" s="16">
        <v>0</v>
      </c>
      <c r="G153" s="16">
        <f>G84-G147-1</f>
        <v>3300</v>
      </c>
      <c r="H153" s="16">
        <v>0</v>
      </c>
      <c r="I153" s="16">
        <v>0</v>
      </c>
      <c r="J153" s="16">
        <v>0</v>
      </c>
    </row>
  </sheetData>
  <mergeCells count="8">
    <mergeCell ref="A150:J150"/>
    <mergeCell ref="A151:B151"/>
    <mergeCell ref="A1:J1"/>
    <mergeCell ref="A2:B2"/>
    <mergeCell ref="C3:F3"/>
    <mergeCell ref="G3:J3"/>
    <mergeCell ref="A89:J89"/>
    <mergeCell ref="A90:B90"/>
  </mergeCells>
  <pageMargins left="0.31496062992125984" right="0.11811023622047245" top="0.86614173228346458" bottom="0.74803149606299213" header="0.31496062992125984" footer="0.31496062992125984"/>
  <pageSetup paperSize="9" orientation="landscape" r:id="rId1"/>
  <headerFooter>
    <oddHeader>&amp;C&amp;"Times New Roman,Félkövér"&amp;9Tiszagyulaháza Község 2014. évi költségvetésének összevont mérlege&amp;R&amp;"-,Dőlt"&amp;8
 1. melléklet a 8/2015. (V. 19.)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Layout" topLeftCell="A113" zoomScaleNormal="100" workbookViewId="0">
      <selection activeCell="C138" sqref="C138"/>
    </sheetView>
  </sheetViews>
  <sheetFormatPr defaultRowHeight="15.75" x14ac:dyDescent="0.25"/>
  <cols>
    <col min="1" max="1" width="5.42578125" style="372" customWidth="1"/>
    <col min="2" max="2" width="49" style="372" customWidth="1"/>
    <col min="3" max="3" width="11.28515625" style="373" customWidth="1"/>
    <col min="4" max="4" width="10.42578125" style="372" customWidth="1"/>
    <col min="5" max="6" width="11.140625" style="372" customWidth="1"/>
    <col min="7" max="16384" width="9.140625" style="372"/>
  </cols>
  <sheetData>
    <row r="1" spans="1:6" ht="14.25" customHeight="1" x14ac:dyDescent="0.25">
      <c r="A1" s="1" t="s">
        <v>0</v>
      </c>
      <c r="B1" s="1"/>
      <c r="C1" s="1"/>
      <c r="D1" s="1"/>
      <c r="E1" s="1"/>
    </row>
    <row r="2" spans="1:6" ht="12" customHeight="1" thickBot="1" x14ac:dyDescent="0.3">
      <c r="A2" s="52" t="s">
        <v>415</v>
      </c>
      <c r="B2" s="52"/>
      <c r="D2" s="374"/>
      <c r="E2" s="330" t="s">
        <v>2</v>
      </c>
      <c r="F2" s="330"/>
    </row>
    <row r="3" spans="1:6" s="378" customFormat="1" ht="38.1" customHeight="1" thickBot="1" x14ac:dyDescent="0.25">
      <c r="A3" s="123" t="s">
        <v>3</v>
      </c>
      <c r="B3" s="375" t="s">
        <v>4</v>
      </c>
      <c r="C3" s="375" t="s">
        <v>416</v>
      </c>
      <c r="D3" s="376" t="s">
        <v>417</v>
      </c>
      <c r="E3" s="377" t="s">
        <v>5</v>
      </c>
      <c r="F3" s="377" t="s">
        <v>6</v>
      </c>
    </row>
    <row r="4" spans="1:6" s="379" customFormat="1" ht="12" customHeight="1" thickBot="1" x14ac:dyDescent="0.25">
      <c r="A4" s="123" t="s">
        <v>7</v>
      </c>
      <c r="B4" s="375" t="s">
        <v>8</v>
      </c>
      <c r="C4" s="375" t="s">
        <v>9</v>
      </c>
      <c r="D4" s="375" t="s">
        <v>10</v>
      </c>
      <c r="E4" s="377" t="s">
        <v>11</v>
      </c>
      <c r="F4" s="377" t="s">
        <v>12</v>
      </c>
    </row>
    <row r="5" spans="1:6" s="379" customFormat="1" ht="12" customHeight="1" thickBot="1" x14ac:dyDescent="0.25">
      <c r="A5" s="380" t="s">
        <v>21</v>
      </c>
      <c r="B5" s="111" t="s">
        <v>22</v>
      </c>
      <c r="C5" s="381">
        <f>+C6+C7+C8+C9+C10+C11</f>
        <v>79937</v>
      </c>
      <c r="D5" s="381">
        <f>+D6+D7+D8+D9+D10+D11</f>
        <v>45575</v>
      </c>
      <c r="E5" s="382">
        <f>+E6+E7+E8+E9+E10+E11</f>
        <v>65680</v>
      </c>
      <c r="F5" s="382">
        <f>+F6+F7+F8+F9+F10+F11</f>
        <v>63579</v>
      </c>
    </row>
    <row r="6" spans="1:6" s="379" customFormat="1" ht="12" customHeight="1" x14ac:dyDescent="0.2">
      <c r="A6" s="383" t="s">
        <v>23</v>
      </c>
      <c r="B6" s="114" t="s">
        <v>24</v>
      </c>
      <c r="C6" s="384">
        <v>10360</v>
      </c>
      <c r="D6" s="384">
        <v>15252</v>
      </c>
      <c r="E6" s="385">
        <v>11621</v>
      </c>
      <c r="F6" s="385">
        <v>14659</v>
      </c>
    </row>
    <row r="7" spans="1:6" s="379" customFormat="1" ht="12" customHeight="1" x14ac:dyDescent="0.2">
      <c r="A7" s="386" t="s">
        <v>25</v>
      </c>
      <c r="B7" s="118" t="s">
        <v>26</v>
      </c>
      <c r="C7" s="387"/>
      <c r="D7" s="387">
        <v>4705</v>
      </c>
      <c r="E7" s="169">
        <v>15968</v>
      </c>
      <c r="F7" s="169">
        <v>15307</v>
      </c>
    </row>
    <row r="8" spans="1:6" s="379" customFormat="1" ht="12" customHeight="1" x14ac:dyDescent="0.2">
      <c r="A8" s="386" t="s">
        <v>27</v>
      </c>
      <c r="B8" s="118" t="s">
        <v>28</v>
      </c>
      <c r="C8" s="387">
        <v>10092</v>
      </c>
      <c r="D8" s="387">
        <v>15126</v>
      </c>
      <c r="E8" s="169">
        <v>26067</v>
      </c>
      <c r="F8" s="169">
        <v>21399</v>
      </c>
    </row>
    <row r="9" spans="1:6" s="379" customFormat="1" ht="12" customHeight="1" x14ac:dyDescent="0.2">
      <c r="A9" s="386" t="s">
        <v>29</v>
      </c>
      <c r="B9" s="118" t="s">
        <v>30</v>
      </c>
      <c r="C9" s="387"/>
      <c r="D9" s="387">
        <v>870</v>
      </c>
      <c r="E9" s="169">
        <v>856</v>
      </c>
      <c r="F9" s="169">
        <v>856</v>
      </c>
    </row>
    <row r="10" spans="1:6" s="379" customFormat="1" ht="12" customHeight="1" x14ac:dyDescent="0.2">
      <c r="A10" s="386" t="s">
        <v>31</v>
      </c>
      <c r="B10" s="118" t="s">
        <v>32</v>
      </c>
      <c r="C10" s="388">
        <f>27792+19+13595-2400</f>
        <v>39006</v>
      </c>
      <c r="D10" s="388">
        <v>3402</v>
      </c>
      <c r="E10" s="169"/>
      <c r="F10" s="169">
        <v>6062</v>
      </c>
    </row>
    <row r="11" spans="1:6" s="379" customFormat="1" ht="12" customHeight="1" thickBot="1" x14ac:dyDescent="0.25">
      <c r="A11" s="389" t="s">
        <v>33</v>
      </c>
      <c r="B11" s="170" t="s">
        <v>34</v>
      </c>
      <c r="C11" s="390">
        <v>20479</v>
      </c>
      <c r="D11" s="390">
        <v>6220</v>
      </c>
      <c r="E11" s="169">
        <v>11168</v>
      </c>
      <c r="F11" s="169">
        <v>5296</v>
      </c>
    </row>
    <row r="12" spans="1:6" s="379" customFormat="1" ht="12" customHeight="1" thickBot="1" x14ac:dyDescent="0.25">
      <c r="A12" s="380" t="s">
        <v>35</v>
      </c>
      <c r="B12" s="124" t="s">
        <v>36</v>
      </c>
      <c r="C12" s="381">
        <f>+C13+C14+C15+C16+C17</f>
        <v>0</v>
      </c>
      <c r="D12" s="381">
        <f>+D13+D14+D15+D16+D17</f>
        <v>0</v>
      </c>
      <c r="E12" s="382">
        <f>+E13+E14+E15+E16+E17</f>
        <v>0</v>
      </c>
      <c r="F12" s="382">
        <f>+F13+F14+F15+F16+F17</f>
        <v>55575</v>
      </c>
    </row>
    <row r="13" spans="1:6" s="379" customFormat="1" ht="12" customHeight="1" x14ac:dyDescent="0.2">
      <c r="A13" s="383" t="s">
        <v>37</v>
      </c>
      <c r="B13" s="114" t="s">
        <v>38</v>
      </c>
      <c r="C13" s="384"/>
      <c r="D13" s="384"/>
      <c r="E13" s="385"/>
      <c r="F13" s="385"/>
    </row>
    <row r="14" spans="1:6" s="379" customFormat="1" ht="12" customHeight="1" x14ac:dyDescent="0.2">
      <c r="A14" s="386" t="s">
        <v>39</v>
      </c>
      <c r="B14" s="118" t="s">
        <v>40</v>
      </c>
      <c r="C14" s="387"/>
      <c r="D14" s="387"/>
      <c r="E14" s="169"/>
      <c r="F14" s="169"/>
    </row>
    <row r="15" spans="1:6" s="379" customFormat="1" ht="12" customHeight="1" x14ac:dyDescent="0.2">
      <c r="A15" s="386" t="s">
        <v>41</v>
      </c>
      <c r="B15" s="118" t="s">
        <v>42</v>
      </c>
      <c r="C15" s="387"/>
      <c r="D15" s="387"/>
      <c r="E15" s="169"/>
      <c r="F15" s="169"/>
    </row>
    <row r="16" spans="1:6" s="379" customFormat="1" ht="12" customHeight="1" x14ac:dyDescent="0.2">
      <c r="A16" s="386" t="s">
        <v>44</v>
      </c>
      <c r="B16" s="118" t="s">
        <v>45</v>
      </c>
      <c r="C16" s="387"/>
      <c r="D16" s="387"/>
      <c r="E16" s="169"/>
      <c r="F16" s="169"/>
    </row>
    <row r="17" spans="1:6" s="379" customFormat="1" ht="12" customHeight="1" x14ac:dyDescent="0.2">
      <c r="A17" s="386" t="s">
        <v>46</v>
      </c>
      <c r="B17" s="118" t="s">
        <v>47</v>
      </c>
      <c r="C17" s="387"/>
      <c r="D17" s="387"/>
      <c r="E17" s="169"/>
      <c r="F17" s="169">
        <v>55575</v>
      </c>
    </row>
    <row r="18" spans="1:6" s="379" customFormat="1" ht="12" customHeight="1" thickBot="1" x14ac:dyDescent="0.25">
      <c r="A18" s="389" t="s">
        <v>48</v>
      </c>
      <c r="B18" s="170" t="s">
        <v>49</v>
      </c>
      <c r="C18" s="391"/>
      <c r="D18" s="391"/>
      <c r="E18" s="173"/>
      <c r="F18" s="173">
        <v>54975</v>
      </c>
    </row>
    <row r="19" spans="1:6" s="379" customFormat="1" ht="12" customHeight="1" thickBot="1" x14ac:dyDescent="0.25">
      <c r="A19" s="380" t="s">
        <v>50</v>
      </c>
      <c r="B19" s="111" t="s">
        <v>51</v>
      </c>
      <c r="C19" s="381">
        <f>+C20+C21+C22+C23+C24</f>
        <v>0</v>
      </c>
      <c r="D19" s="381">
        <f>+D20+D21+D22+D23+D24</f>
        <v>0</v>
      </c>
      <c r="E19" s="382">
        <f>+E20+E21+E22+E23+E24</f>
        <v>204547</v>
      </c>
      <c r="F19" s="382">
        <f>+F20+F21+F22+F23+F24</f>
        <v>274963</v>
      </c>
    </row>
    <row r="20" spans="1:6" s="379" customFormat="1" ht="12" customHeight="1" x14ac:dyDescent="0.2">
      <c r="A20" s="383" t="s">
        <v>52</v>
      </c>
      <c r="B20" s="114" t="s">
        <v>53</v>
      </c>
      <c r="C20" s="384"/>
      <c r="D20" s="384"/>
      <c r="E20" s="385"/>
      <c r="F20" s="385"/>
    </row>
    <row r="21" spans="1:6" s="379" customFormat="1" ht="12" customHeight="1" x14ac:dyDescent="0.2">
      <c r="A21" s="386" t="s">
        <v>54</v>
      </c>
      <c r="B21" s="118" t="s">
        <v>55</v>
      </c>
      <c r="C21" s="387"/>
      <c r="D21" s="387"/>
      <c r="E21" s="169"/>
      <c r="F21" s="169"/>
    </row>
    <row r="22" spans="1:6" s="379" customFormat="1" ht="12" customHeight="1" x14ac:dyDescent="0.2">
      <c r="A22" s="386" t="s">
        <v>56</v>
      </c>
      <c r="B22" s="118" t="s">
        <v>57</v>
      </c>
      <c r="C22" s="387"/>
      <c r="D22" s="387"/>
      <c r="E22" s="169"/>
      <c r="F22" s="169"/>
    </row>
    <row r="23" spans="1:6" s="379" customFormat="1" ht="12" customHeight="1" x14ac:dyDescent="0.2">
      <c r="A23" s="386" t="s">
        <v>58</v>
      </c>
      <c r="B23" s="118" t="s">
        <v>59</v>
      </c>
      <c r="C23" s="387"/>
      <c r="D23" s="387"/>
      <c r="E23" s="169"/>
      <c r="F23" s="169"/>
    </row>
    <row r="24" spans="1:6" s="379" customFormat="1" ht="12" customHeight="1" x14ac:dyDescent="0.2">
      <c r="A24" s="386" t="s">
        <v>60</v>
      </c>
      <c r="B24" s="118" t="s">
        <v>61</v>
      </c>
      <c r="C24" s="387"/>
      <c r="D24" s="387"/>
      <c r="E24" s="169">
        <v>204547</v>
      </c>
      <c r="F24" s="169">
        <v>274963</v>
      </c>
    </row>
    <row r="25" spans="1:6" s="379" customFormat="1" ht="12" customHeight="1" thickBot="1" x14ac:dyDescent="0.25">
      <c r="A25" s="389" t="s">
        <v>63</v>
      </c>
      <c r="B25" s="170" t="s">
        <v>64</v>
      </c>
      <c r="C25" s="391"/>
      <c r="D25" s="391"/>
      <c r="E25" s="173">
        <v>198515</v>
      </c>
      <c r="F25" s="173">
        <v>274963</v>
      </c>
    </row>
    <row r="26" spans="1:6" s="379" customFormat="1" ht="12" customHeight="1" thickBot="1" x14ac:dyDescent="0.25">
      <c r="A26" s="380" t="s">
        <v>66</v>
      </c>
      <c r="B26" s="111" t="s">
        <v>67</v>
      </c>
      <c r="C26" s="392">
        <f>+C27+C30+C31+C32</f>
        <v>7009</v>
      </c>
      <c r="D26" s="392">
        <f>+D27+D30+D31+D32</f>
        <v>6730</v>
      </c>
      <c r="E26" s="393">
        <f>+E27+E30+E31+E32</f>
        <v>8255</v>
      </c>
      <c r="F26" s="393">
        <f>+F27+F30+F31+F32</f>
        <v>14075</v>
      </c>
    </row>
    <row r="27" spans="1:6" s="379" customFormat="1" ht="12" customHeight="1" x14ac:dyDescent="0.2">
      <c r="A27" s="383" t="s">
        <v>68</v>
      </c>
      <c r="B27" s="114" t="s">
        <v>69</v>
      </c>
      <c r="C27" s="394">
        <f>+C28+C29</f>
        <v>4337</v>
      </c>
      <c r="D27" s="395">
        <f>+D28+D29</f>
        <v>5350</v>
      </c>
      <c r="E27" s="396">
        <f>+E28+E29</f>
        <v>6900</v>
      </c>
      <c r="F27" s="396">
        <f>+F28+F29</f>
        <v>11130</v>
      </c>
    </row>
    <row r="28" spans="1:6" s="379" customFormat="1" ht="12" customHeight="1" x14ac:dyDescent="0.2">
      <c r="A28" s="386" t="s">
        <v>70</v>
      </c>
      <c r="B28" s="118" t="s">
        <v>71</v>
      </c>
      <c r="C28" s="397">
        <v>1946</v>
      </c>
      <c r="D28" s="387">
        <v>1997</v>
      </c>
      <c r="E28" s="169">
        <v>2000</v>
      </c>
      <c r="F28" s="169">
        <v>2590</v>
      </c>
    </row>
    <row r="29" spans="1:6" s="379" customFormat="1" ht="12" customHeight="1" x14ac:dyDescent="0.2">
      <c r="A29" s="386" t="s">
        <v>72</v>
      </c>
      <c r="B29" s="118" t="s">
        <v>73</v>
      </c>
      <c r="C29" s="397">
        <v>2391</v>
      </c>
      <c r="D29" s="387">
        <v>3353</v>
      </c>
      <c r="E29" s="169">
        <v>4900</v>
      </c>
      <c r="F29" s="169">
        <v>8540</v>
      </c>
    </row>
    <row r="30" spans="1:6" s="379" customFormat="1" ht="12" customHeight="1" x14ac:dyDescent="0.2">
      <c r="A30" s="386" t="s">
        <v>74</v>
      </c>
      <c r="B30" s="118" t="s">
        <v>75</v>
      </c>
      <c r="C30" s="397">
        <v>2400</v>
      </c>
      <c r="D30" s="387">
        <v>991</v>
      </c>
      <c r="E30" s="169">
        <v>960</v>
      </c>
      <c r="F30" s="169">
        <v>1490</v>
      </c>
    </row>
    <row r="31" spans="1:6" s="379" customFormat="1" ht="12" customHeight="1" x14ac:dyDescent="0.2">
      <c r="A31" s="386" t="s">
        <v>76</v>
      </c>
      <c r="B31" s="118" t="s">
        <v>77</v>
      </c>
      <c r="C31" s="397">
        <v>172</v>
      </c>
      <c r="D31" s="387">
        <v>210</v>
      </c>
      <c r="E31" s="169">
        <v>210</v>
      </c>
      <c r="F31" s="169">
        <v>990</v>
      </c>
    </row>
    <row r="32" spans="1:6" s="379" customFormat="1" ht="12" customHeight="1" thickBot="1" x14ac:dyDescent="0.25">
      <c r="A32" s="389" t="s">
        <v>78</v>
      </c>
      <c r="B32" s="170" t="s">
        <v>79</v>
      </c>
      <c r="C32" s="398">
        <v>100</v>
      </c>
      <c r="D32" s="391">
        <f>35+144</f>
        <v>179</v>
      </c>
      <c r="E32" s="173">
        <v>185</v>
      </c>
      <c r="F32" s="173">
        <v>465</v>
      </c>
    </row>
    <row r="33" spans="1:6" s="379" customFormat="1" ht="12" customHeight="1" thickBot="1" x14ac:dyDescent="0.25">
      <c r="A33" s="380" t="s">
        <v>80</v>
      </c>
      <c r="B33" s="111" t="s">
        <v>81</v>
      </c>
      <c r="C33" s="381">
        <f>SUM(C34:C43)</f>
        <v>16084</v>
      </c>
      <c r="D33" s="381">
        <f>SUM(D34:D43)</f>
        <v>16198</v>
      </c>
      <c r="E33" s="382">
        <f>SUM(E34:E43)</f>
        <v>8886</v>
      </c>
      <c r="F33" s="382">
        <f>SUM(F34:F43)</f>
        <v>20894</v>
      </c>
    </row>
    <row r="34" spans="1:6" s="379" customFormat="1" ht="12" customHeight="1" x14ac:dyDescent="0.2">
      <c r="A34" s="383" t="s">
        <v>82</v>
      </c>
      <c r="B34" s="114" t="s">
        <v>83</v>
      </c>
      <c r="C34" s="384"/>
      <c r="D34" s="384"/>
      <c r="E34" s="385"/>
      <c r="F34" s="385">
        <v>431</v>
      </c>
    </row>
    <row r="35" spans="1:6" s="379" customFormat="1" ht="12" customHeight="1" x14ac:dyDescent="0.2">
      <c r="A35" s="386" t="s">
        <v>84</v>
      </c>
      <c r="B35" s="118" t="s">
        <v>85</v>
      </c>
      <c r="C35" s="387">
        <f>12206+43-34</f>
        <v>12215</v>
      </c>
      <c r="D35" s="387">
        <f>11546+43</f>
        <v>11589</v>
      </c>
      <c r="E35" s="169">
        <v>5402</v>
      </c>
      <c r="F35" s="169">
        <v>10619</v>
      </c>
    </row>
    <row r="36" spans="1:6" s="379" customFormat="1" ht="12" customHeight="1" x14ac:dyDescent="0.2">
      <c r="A36" s="386" t="s">
        <v>86</v>
      </c>
      <c r="B36" s="118" t="s">
        <v>87</v>
      </c>
      <c r="C36" s="387"/>
      <c r="D36" s="387"/>
      <c r="E36" s="169"/>
      <c r="F36" s="169">
        <v>2500</v>
      </c>
    </row>
    <row r="37" spans="1:6" s="379" customFormat="1" ht="12" customHeight="1" x14ac:dyDescent="0.2">
      <c r="A37" s="386" t="s">
        <v>88</v>
      </c>
      <c r="B37" s="118" t="s">
        <v>89</v>
      </c>
      <c r="C37" s="387"/>
      <c r="D37" s="387"/>
      <c r="E37" s="169"/>
      <c r="F37" s="169">
        <v>43</v>
      </c>
    </row>
    <row r="38" spans="1:6" s="379" customFormat="1" ht="12" customHeight="1" x14ac:dyDescent="0.2">
      <c r="A38" s="386" t="s">
        <v>90</v>
      </c>
      <c r="B38" s="118" t="s">
        <v>91</v>
      </c>
      <c r="C38" s="387">
        <v>510</v>
      </c>
      <c r="D38" s="387">
        <v>1410</v>
      </c>
      <c r="E38" s="169">
        <v>1728</v>
      </c>
      <c r="F38" s="169">
        <v>3768</v>
      </c>
    </row>
    <row r="39" spans="1:6" s="379" customFormat="1" ht="12" customHeight="1" x14ac:dyDescent="0.2">
      <c r="A39" s="386" t="s">
        <v>92</v>
      </c>
      <c r="B39" s="118" t="s">
        <v>93</v>
      </c>
      <c r="C39" s="387">
        <v>3359</v>
      </c>
      <c r="D39" s="387">
        <v>2967</v>
      </c>
      <c r="E39" s="169">
        <v>1656</v>
      </c>
      <c r="F39" s="169">
        <v>3329</v>
      </c>
    </row>
    <row r="40" spans="1:6" s="379" customFormat="1" ht="12" customHeight="1" x14ac:dyDescent="0.2">
      <c r="A40" s="386" t="s">
        <v>94</v>
      </c>
      <c r="B40" s="118" t="s">
        <v>95</v>
      </c>
      <c r="C40" s="387"/>
      <c r="D40" s="387"/>
      <c r="E40" s="169"/>
      <c r="F40" s="169"/>
    </row>
    <row r="41" spans="1:6" s="379" customFormat="1" ht="12" customHeight="1" x14ac:dyDescent="0.2">
      <c r="A41" s="386" t="s">
        <v>96</v>
      </c>
      <c r="B41" s="118" t="s">
        <v>97</v>
      </c>
      <c r="C41" s="387"/>
      <c r="D41" s="387">
        <v>232</v>
      </c>
      <c r="E41" s="169">
        <v>100</v>
      </c>
      <c r="F41" s="169">
        <v>85</v>
      </c>
    </row>
    <row r="42" spans="1:6" s="379" customFormat="1" ht="12" customHeight="1" x14ac:dyDescent="0.2">
      <c r="A42" s="386" t="s">
        <v>98</v>
      </c>
      <c r="B42" s="118" t="s">
        <v>99</v>
      </c>
      <c r="C42" s="387"/>
      <c r="D42" s="397"/>
      <c r="E42" s="399"/>
      <c r="F42" s="399"/>
    </row>
    <row r="43" spans="1:6" s="379" customFormat="1" ht="12" customHeight="1" thickBot="1" x14ac:dyDescent="0.25">
      <c r="A43" s="389" t="s">
        <v>101</v>
      </c>
      <c r="B43" s="170" t="s">
        <v>102</v>
      </c>
      <c r="C43" s="391"/>
      <c r="D43" s="398"/>
      <c r="E43" s="400"/>
      <c r="F43" s="400">
        <v>119</v>
      </c>
    </row>
    <row r="44" spans="1:6" s="379" customFormat="1" ht="12" customHeight="1" thickBot="1" x14ac:dyDescent="0.25">
      <c r="A44" s="380" t="s">
        <v>103</v>
      </c>
      <c r="B44" s="111" t="s">
        <v>104</v>
      </c>
      <c r="C44" s="381">
        <f>SUM(C45:C49)</f>
        <v>2000</v>
      </c>
      <c r="D44" s="381">
        <f>SUM(D45:D49)</f>
        <v>0</v>
      </c>
      <c r="E44" s="382">
        <f>SUM(E45:E49)</f>
        <v>0</v>
      </c>
      <c r="F44" s="382">
        <f>SUM(F45:F49)</f>
        <v>0</v>
      </c>
    </row>
    <row r="45" spans="1:6" s="379" customFormat="1" ht="12" customHeight="1" x14ac:dyDescent="0.2">
      <c r="A45" s="383" t="s">
        <v>105</v>
      </c>
      <c r="B45" s="114" t="s">
        <v>106</v>
      </c>
      <c r="C45" s="384"/>
      <c r="D45" s="401"/>
      <c r="E45" s="402"/>
      <c r="F45" s="402"/>
    </row>
    <row r="46" spans="1:6" s="379" customFormat="1" ht="12" customHeight="1" x14ac:dyDescent="0.2">
      <c r="A46" s="386" t="s">
        <v>107</v>
      </c>
      <c r="B46" s="118" t="s">
        <v>108</v>
      </c>
      <c r="C46" s="387">
        <v>2000</v>
      </c>
      <c r="D46" s="397"/>
      <c r="E46" s="399"/>
      <c r="F46" s="399"/>
    </row>
    <row r="47" spans="1:6" s="379" customFormat="1" ht="12" customHeight="1" x14ac:dyDescent="0.2">
      <c r="A47" s="386" t="s">
        <v>109</v>
      </c>
      <c r="B47" s="118" t="s">
        <v>110</v>
      </c>
      <c r="C47" s="387"/>
      <c r="D47" s="397"/>
      <c r="E47" s="399"/>
      <c r="F47" s="399"/>
    </row>
    <row r="48" spans="1:6" s="379" customFormat="1" ht="12" customHeight="1" x14ac:dyDescent="0.2">
      <c r="A48" s="386" t="s">
        <v>111</v>
      </c>
      <c r="B48" s="118" t="s">
        <v>112</v>
      </c>
      <c r="C48" s="387"/>
      <c r="D48" s="397"/>
      <c r="E48" s="399"/>
      <c r="F48" s="399"/>
    </row>
    <row r="49" spans="1:6" s="379" customFormat="1" ht="12" customHeight="1" thickBot="1" x14ac:dyDescent="0.25">
      <c r="A49" s="389" t="s">
        <v>113</v>
      </c>
      <c r="B49" s="170" t="s">
        <v>114</v>
      </c>
      <c r="C49" s="391"/>
      <c r="D49" s="398"/>
      <c r="E49" s="400"/>
      <c r="F49" s="400"/>
    </row>
    <row r="50" spans="1:6" s="379" customFormat="1" ht="12" customHeight="1" thickBot="1" x14ac:dyDescent="0.25">
      <c r="A50" s="380" t="s">
        <v>115</v>
      </c>
      <c r="B50" s="111" t="s">
        <v>116</v>
      </c>
      <c r="C50" s="381">
        <f>SUM(C51:C53)</f>
        <v>37920</v>
      </c>
      <c r="D50" s="381">
        <f>SUM(D51:D53)</f>
        <v>62738</v>
      </c>
      <c r="E50" s="382">
        <f>SUM(E51:E53)</f>
        <v>15815</v>
      </c>
      <c r="F50" s="382">
        <f>SUM(F51:F53)</f>
        <v>67843</v>
      </c>
    </row>
    <row r="51" spans="1:6" s="379" customFormat="1" ht="12" customHeight="1" x14ac:dyDescent="0.2">
      <c r="A51" s="383" t="s">
        <v>117</v>
      </c>
      <c r="B51" s="114" t="s">
        <v>118</v>
      </c>
      <c r="C51" s="384"/>
      <c r="D51" s="384"/>
      <c r="E51" s="385"/>
      <c r="F51" s="385"/>
    </row>
    <row r="52" spans="1:6" s="379" customFormat="1" ht="12" customHeight="1" x14ac:dyDescent="0.2">
      <c r="A52" s="386" t="s">
        <v>119</v>
      </c>
      <c r="B52" s="118" t="s">
        <v>120</v>
      </c>
      <c r="C52" s="387"/>
      <c r="D52" s="387"/>
      <c r="E52" s="169"/>
      <c r="F52" s="169">
        <v>1206</v>
      </c>
    </row>
    <row r="53" spans="1:6" s="379" customFormat="1" ht="12" customHeight="1" x14ac:dyDescent="0.2">
      <c r="A53" s="386" t="s">
        <v>121</v>
      </c>
      <c r="B53" s="118" t="s">
        <v>122</v>
      </c>
      <c r="C53" s="387">
        <v>37920</v>
      </c>
      <c r="D53" s="387">
        <v>62738</v>
      </c>
      <c r="E53" s="169">
        <v>15815</v>
      </c>
      <c r="F53" s="169">
        <v>66637</v>
      </c>
    </row>
    <row r="54" spans="1:6" s="379" customFormat="1" ht="12" customHeight="1" thickBot="1" x14ac:dyDescent="0.25">
      <c r="A54" s="389" t="s">
        <v>123</v>
      </c>
      <c r="B54" s="170" t="s">
        <v>124</v>
      </c>
      <c r="C54" s="391"/>
      <c r="D54" s="391"/>
      <c r="E54" s="173"/>
      <c r="F54" s="173">
        <v>0</v>
      </c>
    </row>
    <row r="55" spans="1:6" s="379" customFormat="1" ht="12" customHeight="1" thickBot="1" x14ac:dyDescent="0.25">
      <c r="A55" s="380" t="s">
        <v>125</v>
      </c>
      <c r="B55" s="124" t="s">
        <v>126</v>
      </c>
      <c r="C55" s="381">
        <f>SUM(C56:C58)</f>
        <v>0</v>
      </c>
      <c r="D55" s="381">
        <f>SUM(D56:D58)</f>
        <v>0</v>
      </c>
      <c r="E55" s="382">
        <f>SUM(E56:E58)</f>
        <v>0</v>
      </c>
      <c r="F55" s="382">
        <f>SUM(F56:F58)</f>
        <v>84</v>
      </c>
    </row>
    <row r="56" spans="1:6" s="379" customFormat="1" ht="12" customHeight="1" x14ac:dyDescent="0.2">
      <c r="A56" s="386" t="s">
        <v>127</v>
      </c>
      <c r="B56" s="114" t="s">
        <v>128</v>
      </c>
      <c r="C56" s="397"/>
      <c r="D56" s="397"/>
      <c r="E56" s="399"/>
      <c r="F56" s="399"/>
    </row>
    <row r="57" spans="1:6" s="379" customFormat="1" ht="12" customHeight="1" x14ac:dyDescent="0.2">
      <c r="A57" s="386" t="s">
        <v>129</v>
      </c>
      <c r="B57" s="118" t="s">
        <v>130</v>
      </c>
      <c r="C57" s="397"/>
      <c r="D57" s="397"/>
      <c r="E57" s="399"/>
      <c r="F57" s="399"/>
    </row>
    <row r="58" spans="1:6" s="379" customFormat="1" ht="12" customHeight="1" x14ac:dyDescent="0.2">
      <c r="A58" s="386" t="s">
        <v>131</v>
      </c>
      <c r="B58" s="118" t="s">
        <v>132</v>
      </c>
      <c r="C58" s="397"/>
      <c r="D58" s="397"/>
      <c r="E58" s="399"/>
      <c r="F58" s="399">
        <v>84</v>
      </c>
    </row>
    <row r="59" spans="1:6" s="379" customFormat="1" ht="12" customHeight="1" thickBot="1" x14ac:dyDescent="0.25">
      <c r="A59" s="386" t="s">
        <v>133</v>
      </c>
      <c r="B59" s="170" t="s">
        <v>134</v>
      </c>
      <c r="C59" s="397"/>
      <c r="D59" s="397"/>
      <c r="E59" s="399"/>
      <c r="F59" s="399"/>
    </row>
    <row r="60" spans="1:6" s="379" customFormat="1" ht="12" customHeight="1" thickBot="1" x14ac:dyDescent="0.25">
      <c r="A60" s="380" t="s">
        <v>135</v>
      </c>
      <c r="B60" s="111" t="s">
        <v>136</v>
      </c>
      <c r="C60" s="392">
        <f>+C5+C12+C19+C26+C33+C44+C50+C55</f>
        <v>142950</v>
      </c>
      <c r="D60" s="392">
        <f>+D5+D12+D19+D26+D33+D44+D50+D55</f>
        <v>131241</v>
      </c>
      <c r="E60" s="393">
        <f>+E5+E12+E19+E26+E33+E44+E50+E55</f>
        <v>303183</v>
      </c>
      <c r="F60" s="393">
        <f>+F5+F12+F19+F26+F33+F44+F50+F55</f>
        <v>497013</v>
      </c>
    </row>
    <row r="61" spans="1:6" s="379" customFormat="1" ht="12" customHeight="1" thickBot="1" x14ac:dyDescent="0.25">
      <c r="A61" s="403" t="s">
        <v>137</v>
      </c>
      <c r="B61" s="124" t="s">
        <v>138</v>
      </c>
      <c r="C61" s="381">
        <f>SUM(C62:C64)</f>
        <v>24497</v>
      </c>
      <c r="D61" s="381">
        <f>SUM(D62:D64)</f>
        <v>0</v>
      </c>
      <c r="E61" s="382">
        <f>SUM(E62:E64)</f>
        <v>0</v>
      </c>
      <c r="F61" s="382">
        <f>SUM(F62:F64)</f>
        <v>0</v>
      </c>
    </row>
    <row r="62" spans="1:6" s="379" customFormat="1" ht="12" customHeight="1" x14ac:dyDescent="0.2">
      <c r="A62" s="386" t="s">
        <v>139</v>
      </c>
      <c r="B62" s="114" t="s">
        <v>140</v>
      </c>
      <c r="C62" s="397"/>
      <c r="D62" s="397"/>
      <c r="E62" s="399"/>
      <c r="F62" s="399"/>
    </row>
    <row r="63" spans="1:6" s="379" customFormat="1" ht="12" customHeight="1" x14ac:dyDescent="0.2">
      <c r="A63" s="386" t="s">
        <v>141</v>
      </c>
      <c r="B63" s="118" t="s">
        <v>142</v>
      </c>
      <c r="C63" s="397">
        <v>24497</v>
      </c>
      <c r="D63" s="397"/>
      <c r="E63" s="399">
        <v>0</v>
      </c>
      <c r="F63" s="399">
        <v>0</v>
      </c>
    </row>
    <row r="64" spans="1:6" s="379" customFormat="1" ht="12" customHeight="1" thickBot="1" x14ac:dyDescent="0.25">
      <c r="A64" s="386" t="s">
        <v>143</v>
      </c>
      <c r="B64" s="404" t="s">
        <v>418</v>
      </c>
      <c r="C64" s="397"/>
      <c r="D64" s="397"/>
      <c r="E64" s="399"/>
      <c r="F64" s="399"/>
    </row>
    <row r="65" spans="1:7" s="379" customFormat="1" ht="12" customHeight="1" thickBot="1" x14ac:dyDescent="0.25">
      <c r="A65" s="403" t="s">
        <v>145</v>
      </c>
      <c r="B65" s="124" t="s">
        <v>146</v>
      </c>
      <c r="C65" s="381">
        <f>SUM(C66:C69)</f>
        <v>0</v>
      </c>
      <c r="D65" s="381">
        <f>SUM(D66:D69)</f>
        <v>0</v>
      </c>
      <c r="E65" s="382">
        <f>SUM(E66:E69)</f>
        <v>0</v>
      </c>
      <c r="F65" s="382">
        <f>SUM(F66:F69)</f>
        <v>0</v>
      </c>
    </row>
    <row r="66" spans="1:7" s="379" customFormat="1" ht="12" customHeight="1" x14ac:dyDescent="0.2">
      <c r="A66" s="386" t="s">
        <v>147</v>
      </c>
      <c r="B66" s="114" t="s">
        <v>148</v>
      </c>
      <c r="C66" s="397"/>
      <c r="D66" s="397"/>
      <c r="E66" s="399"/>
      <c r="F66" s="399"/>
    </row>
    <row r="67" spans="1:7" s="379" customFormat="1" ht="12" customHeight="1" x14ac:dyDescent="0.2">
      <c r="A67" s="386" t="s">
        <v>149</v>
      </c>
      <c r="B67" s="118" t="s">
        <v>150</v>
      </c>
      <c r="C67" s="397"/>
      <c r="D67" s="397"/>
      <c r="E67" s="399"/>
      <c r="F67" s="399"/>
    </row>
    <row r="68" spans="1:7" s="379" customFormat="1" ht="12" customHeight="1" x14ac:dyDescent="0.2">
      <c r="A68" s="386" t="s">
        <v>151</v>
      </c>
      <c r="B68" s="118" t="s">
        <v>152</v>
      </c>
      <c r="C68" s="397"/>
      <c r="D68" s="397"/>
      <c r="E68" s="399"/>
      <c r="F68" s="399"/>
    </row>
    <row r="69" spans="1:7" s="379" customFormat="1" ht="17.25" customHeight="1" thickBot="1" x14ac:dyDescent="0.25">
      <c r="A69" s="386" t="s">
        <v>153</v>
      </c>
      <c r="B69" s="170" t="s">
        <v>154</v>
      </c>
      <c r="C69" s="397"/>
      <c r="D69" s="397"/>
      <c r="E69" s="399"/>
      <c r="F69" s="399"/>
      <c r="G69" s="405"/>
    </row>
    <row r="70" spans="1:7" s="379" customFormat="1" ht="12" customHeight="1" thickBot="1" x14ac:dyDescent="0.25">
      <c r="A70" s="403" t="s">
        <v>155</v>
      </c>
      <c r="B70" s="124" t="s">
        <v>156</v>
      </c>
      <c r="C70" s="381">
        <f>SUM(C71:C72)</f>
        <v>1300</v>
      </c>
      <c r="D70" s="381">
        <f>SUM(D71:D72)</f>
        <v>11019</v>
      </c>
      <c r="E70" s="382">
        <f>SUM(E71:E72)</f>
        <v>1500</v>
      </c>
      <c r="F70" s="382">
        <f>SUM(F71:F72)</f>
        <v>3301</v>
      </c>
    </row>
    <row r="71" spans="1:7" s="379" customFormat="1" ht="12" customHeight="1" x14ac:dyDescent="0.2">
      <c r="A71" s="386" t="s">
        <v>157</v>
      </c>
      <c r="B71" s="114" t="s">
        <v>158</v>
      </c>
      <c r="C71" s="397">
        <v>1300</v>
      </c>
      <c r="D71" s="397">
        <v>11019</v>
      </c>
      <c r="E71" s="399">
        <v>1500</v>
      </c>
      <c r="F71" s="399">
        <v>3301</v>
      </c>
    </row>
    <row r="72" spans="1:7" s="379" customFormat="1" ht="12" customHeight="1" thickBot="1" x14ac:dyDescent="0.25">
      <c r="A72" s="386" t="s">
        <v>159</v>
      </c>
      <c r="B72" s="170" t="s">
        <v>160</v>
      </c>
      <c r="C72" s="397"/>
      <c r="D72" s="397"/>
      <c r="E72" s="399"/>
      <c r="F72" s="399"/>
    </row>
    <row r="73" spans="1:7" s="379" customFormat="1" ht="12" customHeight="1" thickBot="1" x14ac:dyDescent="0.25">
      <c r="A73" s="403" t="s">
        <v>161</v>
      </c>
      <c r="B73" s="124" t="s">
        <v>162</v>
      </c>
      <c r="C73" s="381">
        <f>SUM(C74:C76)</f>
        <v>0</v>
      </c>
      <c r="D73" s="381">
        <f>SUM(D74:D76)</f>
        <v>0</v>
      </c>
      <c r="E73" s="382">
        <f>SUM(E74:E76)</f>
        <v>23072</v>
      </c>
      <c r="F73" s="382">
        <f>SUM(F74:F76)</f>
        <v>26250</v>
      </c>
    </row>
    <row r="74" spans="1:7" s="379" customFormat="1" ht="12" customHeight="1" x14ac:dyDescent="0.2">
      <c r="A74" s="386" t="s">
        <v>163</v>
      </c>
      <c r="B74" s="114" t="s">
        <v>164</v>
      </c>
      <c r="C74" s="397"/>
      <c r="D74" s="397"/>
      <c r="E74" s="399">
        <v>23072</v>
      </c>
      <c r="F74" s="399">
        <v>26250</v>
      </c>
    </row>
    <row r="75" spans="1:7" s="379" customFormat="1" ht="12" customHeight="1" x14ac:dyDescent="0.2">
      <c r="A75" s="386" t="s">
        <v>165</v>
      </c>
      <c r="B75" s="118" t="s">
        <v>166</v>
      </c>
      <c r="C75" s="397"/>
      <c r="D75" s="397"/>
      <c r="E75" s="399"/>
      <c r="F75" s="399"/>
    </row>
    <row r="76" spans="1:7" s="379" customFormat="1" ht="12" customHeight="1" thickBot="1" x14ac:dyDescent="0.25">
      <c r="A76" s="386" t="s">
        <v>167</v>
      </c>
      <c r="B76" s="170" t="s">
        <v>168</v>
      </c>
      <c r="C76" s="397"/>
      <c r="D76" s="397"/>
      <c r="E76" s="399"/>
      <c r="F76" s="399"/>
    </row>
    <row r="77" spans="1:7" s="379" customFormat="1" ht="12" customHeight="1" thickBot="1" x14ac:dyDescent="0.25">
      <c r="A77" s="403" t="s">
        <v>169</v>
      </c>
      <c r="B77" s="124" t="s">
        <v>170</v>
      </c>
      <c r="C77" s="381">
        <f>SUM(C78:C81)</f>
        <v>0</v>
      </c>
      <c r="D77" s="381">
        <f>SUM(D78:D81)</f>
        <v>0</v>
      </c>
      <c r="E77" s="382">
        <f>SUM(E78:E81)</f>
        <v>0</v>
      </c>
      <c r="F77" s="382">
        <f>SUM(F78:F81)</f>
        <v>0</v>
      </c>
    </row>
    <row r="78" spans="1:7" s="379" customFormat="1" ht="12" customHeight="1" x14ac:dyDescent="0.2">
      <c r="A78" s="406" t="s">
        <v>171</v>
      </c>
      <c r="B78" s="114" t="s">
        <v>172</v>
      </c>
      <c r="C78" s="397"/>
      <c r="D78" s="397"/>
      <c r="E78" s="399"/>
      <c r="F78" s="399"/>
    </row>
    <row r="79" spans="1:7" s="379" customFormat="1" ht="12" customHeight="1" x14ac:dyDescent="0.2">
      <c r="A79" s="407" t="s">
        <v>173</v>
      </c>
      <c r="B79" s="118" t="s">
        <v>174</v>
      </c>
      <c r="C79" s="397"/>
      <c r="D79" s="397"/>
      <c r="E79" s="399"/>
      <c r="F79" s="399"/>
    </row>
    <row r="80" spans="1:7" s="379" customFormat="1" ht="12" customHeight="1" x14ac:dyDescent="0.2">
      <c r="A80" s="407" t="s">
        <v>175</v>
      </c>
      <c r="B80" s="118" t="s">
        <v>176</v>
      </c>
      <c r="C80" s="397"/>
      <c r="D80" s="397"/>
      <c r="E80" s="399"/>
      <c r="F80" s="399"/>
    </row>
    <row r="81" spans="1:6" s="379" customFormat="1" ht="12" customHeight="1" thickBot="1" x14ac:dyDescent="0.25">
      <c r="A81" s="408" t="s">
        <v>177</v>
      </c>
      <c r="B81" s="170" t="s">
        <v>178</v>
      </c>
      <c r="C81" s="397"/>
      <c r="D81" s="397"/>
      <c r="E81" s="399"/>
      <c r="F81" s="399"/>
    </row>
    <row r="82" spans="1:6" s="379" customFormat="1" ht="12" customHeight="1" thickBot="1" x14ac:dyDescent="0.25">
      <c r="A82" s="403" t="s">
        <v>179</v>
      </c>
      <c r="B82" s="124" t="s">
        <v>180</v>
      </c>
      <c r="C82" s="409"/>
      <c r="D82" s="409"/>
      <c r="E82" s="410"/>
      <c r="F82" s="410"/>
    </row>
    <row r="83" spans="1:6" s="379" customFormat="1" ht="12" customHeight="1" thickBot="1" x14ac:dyDescent="0.25">
      <c r="A83" s="403" t="s">
        <v>181</v>
      </c>
      <c r="B83" s="411" t="s">
        <v>182</v>
      </c>
      <c r="C83" s="392">
        <f>+C61+C65+C70+C73+C77+C82</f>
        <v>25797</v>
      </c>
      <c r="D83" s="392">
        <f>+D61+D65+D70+D73+D77+D82</f>
        <v>11019</v>
      </c>
      <c r="E83" s="393">
        <f>+E61+E65+E70+E73+E77+E82</f>
        <v>24572</v>
      </c>
      <c r="F83" s="393">
        <f>+F61+F65+F70+F73+F77+F82</f>
        <v>29551</v>
      </c>
    </row>
    <row r="84" spans="1:6" s="379" customFormat="1" ht="12" customHeight="1" thickBot="1" x14ac:dyDescent="0.25">
      <c r="A84" s="412" t="s">
        <v>183</v>
      </c>
      <c r="B84" s="413" t="s">
        <v>184</v>
      </c>
      <c r="C84" s="392">
        <f>+C60+C83</f>
        <v>168747</v>
      </c>
      <c r="D84" s="392">
        <f>+D60+D83</f>
        <v>142260</v>
      </c>
      <c r="E84" s="393">
        <f>+E60+E83</f>
        <v>327755</v>
      </c>
      <c r="F84" s="393">
        <f>+F60+F83</f>
        <v>526564</v>
      </c>
    </row>
    <row r="85" spans="1:6" s="419" customFormat="1" ht="12" customHeight="1" x14ac:dyDescent="0.2">
      <c r="A85" s="414"/>
      <c r="B85" s="415"/>
      <c r="C85" s="416"/>
      <c r="D85" s="417"/>
      <c r="E85" s="418"/>
      <c r="F85" s="418"/>
    </row>
    <row r="86" spans="1:6" s="419" customFormat="1" ht="12" customHeight="1" x14ac:dyDescent="0.2">
      <c r="A86" s="1" t="s">
        <v>185</v>
      </c>
      <c r="B86" s="1"/>
      <c r="C86" s="1"/>
      <c r="D86" s="1"/>
      <c r="E86" s="1"/>
    </row>
    <row r="87" spans="1:6" s="419" customFormat="1" ht="12" customHeight="1" thickBot="1" x14ac:dyDescent="0.25">
      <c r="A87" s="52" t="s">
        <v>419</v>
      </c>
      <c r="B87" s="52"/>
      <c r="C87" s="373"/>
      <c r="D87" s="374"/>
      <c r="E87" s="420"/>
      <c r="F87" s="420" t="s">
        <v>2</v>
      </c>
    </row>
    <row r="88" spans="1:6" s="379" customFormat="1" ht="35.25" customHeight="1" thickBot="1" x14ac:dyDescent="0.25">
      <c r="A88" s="123" t="s">
        <v>269</v>
      </c>
      <c r="B88" s="375" t="s">
        <v>188</v>
      </c>
      <c r="C88" s="375" t="s">
        <v>416</v>
      </c>
      <c r="D88" s="376" t="s">
        <v>417</v>
      </c>
      <c r="E88" s="377" t="s">
        <v>5</v>
      </c>
      <c r="F88" s="377" t="s">
        <v>6</v>
      </c>
    </row>
    <row r="89" spans="1:6" s="379" customFormat="1" ht="12" customHeight="1" thickBot="1" x14ac:dyDescent="0.25">
      <c r="A89" s="123">
        <v>1</v>
      </c>
      <c r="B89" s="375">
        <v>2</v>
      </c>
      <c r="C89" s="375">
        <v>3</v>
      </c>
      <c r="D89" s="375">
        <v>4</v>
      </c>
      <c r="E89" s="421">
        <v>5</v>
      </c>
      <c r="F89" s="421">
        <v>5</v>
      </c>
    </row>
    <row r="90" spans="1:6" s="379" customFormat="1" ht="15" customHeight="1" thickBot="1" x14ac:dyDescent="0.25">
      <c r="A90" s="422" t="s">
        <v>21</v>
      </c>
      <c r="B90" s="152" t="s">
        <v>281</v>
      </c>
      <c r="C90" s="423">
        <f>SUM(C91:C95)</f>
        <v>122625</v>
      </c>
      <c r="D90" s="424">
        <f>+D91+D92+D93+D94+D95</f>
        <v>128815</v>
      </c>
      <c r="E90" s="425">
        <f>+E91+E92+E93+E94+E95</f>
        <v>94287</v>
      </c>
      <c r="F90" s="425">
        <f>F91+F92+F93+F94+F95</f>
        <v>221415</v>
      </c>
    </row>
    <row r="91" spans="1:6" s="379" customFormat="1" ht="12.95" customHeight="1" x14ac:dyDescent="0.2">
      <c r="A91" s="426" t="s">
        <v>23</v>
      </c>
      <c r="B91" s="155" t="s">
        <v>192</v>
      </c>
      <c r="C91" s="427">
        <v>36202</v>
      </c>
      <c r="D91" s="428">
        <v>54395</v>
      </c>
      <c r="E91" s="429">
        <v>39670</v>
      </c>
      <c r="F91" s="429">
        <v>77554</v>
      </c>
    </row>
    <row r="92" spans="1:6" s="378" customFormat="1" ht="16.5" customHeight="1" x14ac:dyDescent="0.2">
      <c r="A92" s="386" t="s">
        <v>25</v>
      </c>
      <c r="B92" s="157" t="s">
        <v>193</v>
      </c>
      <c r="C92" s="202">
        <v>7375</v>
      </c>
      <c r="D92" s="387">
        <v>10531</v>
      </c>
      <c r="E92" s="169">
        <v>9020</v>
      </c>
      <c r="F92" s="169">
        <v>14344</v>
      </c>
    </row>
    <row r="93" spans="1:6" s="378" customFormat="1" ht="10.5" x14ac:dyDescent="0.2">
      <c r="A93" s="386" t="s">
        <v>27</v>
      </c>
      <c r="B93" s="157" t="s">
        <v>194</v>
      </c>
      <c r="C93" s="430">
        <v>39564</v>
      </c>
      <c r="D93" s="391">
        <f>46851-10</f>
        <v>46841</v>
      </c>
      <c r="E93" s="173">
        <v>30423</v>
      </c>
      <c r="F93" s="173">
        <v>92188</v>
      </c>
    </row>
    <row r="94" spans="1:6" s="379" customFormat="1" ht="12" customHeight="1" x14ac:dyDescent="0.2">
      <c r="A94" s="386" t="s">
        <v>29</v>
      </c>
      <c r="B94" s="158" t="s">
        <v>195</v>
      </c>
      <c r="C94" s="430">
        <v>12477</v>
      </c>
      <c r="D94" s="391">
        <v>8044</v>
      </c>
      <c r="E94" s="173">
        <v>8035</v>
      </c>
      <c r="F94" s="173">
        <v>6876</v>
      </c>
    </row>
    <row r="95" spans="1:6" s="378" customFormat="1" ht="12" customHeight="1" x14ac:dyDescent="0.2">
      <c r="A95" s="386" t="s">
        <v>196</v>
      </c>
      <c r="B95" s="159" t="s">
        <v>197</v>
      </c>
      <c r="C95" s="173">
        <f>C96+C97+C98+C99+C100+C101+C102+C103+C104+C105</f>
        <v>27007</v>
      </c>
      <c r="D95" s="173">
        <f>D96+D97+D98+D99+D100+D101+D102+D103+D104+D105</f>
        <v>9004</v>
      </c>
      <c r="E95" s="173">
        <f>E96+E97+E98+E99+E100+E101+E102+E103+E104+E105</f>
        <v>7139</v>
      </c>
      <c r="F95" s="173">
        <v>30453</v>
      </c>
    </row>
    <row r="96" spans="1:6" s="378" customFormat="1" ht="12" customHeight="1" x14ac:dyDescent="0.2">
      <c r="A96" s="386" t="s">
        <v>33</v>
      </c>
      <c r="B96" s="157" t="s">
        <v>198</v>
      </c>
      <c r="C96" s="430"/>
      <c r="D96" s="391">
        <v>10</v>
      </c>
      <c r="E96" s="173">
        <v>150</v>
      </c>
      <c r="F96" s="173">
        <v>460</v>
      </c>
    </row>
    <row r="97" spans="1:6" s="378" customFormat="1" ht="12" customHeight="1" x14ac:dyDescent="0.2">
      <c r="A97" s="386" t="s">
        <v>199</v>
      </c>
      <c r="B97" s="160" t="s">
        <v>200</v>
      </c>
      <c r="C97" s="430"/>
      <c r="D97" s="391"/>
      <c r="E97" s="173"/>
      <c r="F97" s="173"/>
    </row>
    <row r="98" spans="1:6" s="378" customFormat="1" ht="12" customHeight="1" x14ac:dyDescent="0.2">
      <c r="A98" s="386" t="s">
        <v>201</v>
      </c>
      <c r="B98" s="161" t="s">
        <v>202</v>
      </c>
      <c r="C98" s="430"/>
      <c r="D98" s="391"/>
      <c r="E98" s="173"/>
      <c r="F98" s="173"/>
    </row>
    <row r="99" spans="1:6" s="378" customFormat="1" ht="12" customHeight="1" x14ac:dyDescent="0.2">
      <c r="A99" s="386" t="s">
        <v>203</v>
      </c>
      <c r="B99" s="161" t="s">
        <v>204</v>
      </c>
      <c r="C99" s="430"/>
      <c r="D99" s="391"/>
      <c r="E99" s="173"/>
      <c r="F99" s="173"/>
    </row>
    <row r="100" spans="1:6" s="378" customFormat="1" ht="12" customHeight="1" x14ac:dyDescent="0.2">
      <c r="A100" s="386" t="s">
        <v>205</v>
      </c>
      <c r="B100" s="160" t="s">
        <v>206</v>
      </c>
      <c r="C100" s="430">
        <v>26796</v>
      </c>
      <c r="D100" s="391">
        <v>8994</v>
      </c>
      <c r="E100" s="173">
        <v>6869</v>
      </c>
      <c r="F100" s="173">
        <v>23889</v>
      </c>
    </row>
    <row r="101" spans="1:6" s="378" customFormat="1" ht="12" customHeight="1" x14ac:dyDescent="0.2">
      <c r="A101" s="386" t="s">
        <v>207</v>
      </c>
      <c r="B101" s="160" t="s">
        <v>208</v>
      </c>
      <c r="C101" s="430"/>
      <c r="D101" s="391"/>
      <c r="E101" s="173"/>
      <c r="F101" s="173"/>
    </row>
    <row r="102" spans="1:6" s="378" customFormat="1" ht="12" customHeight="1" x14ac:dyDescent="0.2">
      <c r="A102" s="386" t="s">
        <v>209</v>
      </c>
      <c r="B102" s="161" t="s">
        <v>210</v>
      </c>
      <c r="C102" s="430"/>
      <c r="D102" s="391"/>
      <c r="E102" s="173"/>
      <c r="F102" s="173">
        <v>33</v>
      </c>
    </row>
    <row r="103" spans="1:6" s="378" customFormat="1" ht="12" customHeight="1" x14ac:dyDescent="0.2">
      <c r="A103" s="431" t="s">
        <v>211</v>
      </c>
      <c r="B103" s="163" t="s">
        <v>212</v>
      </c>
      <c r="C103" s="430"/>
      <c r="D103" s="391"/>
      <c r="E103" s="173"/>
      <c r="F103" s="173"/>
    </row>
    <row r="104" spans="1:6" s="378" customFormat="1" ht="12" customHeight="1" x14ac:dyDescent="0.2">
      <c r="A104" s="386" t="s">
        <v>213</v>
      </c>
      <c r="B104" s="163" t="s">
        <v>214</v>
      </c>
      <c r="C104" s="430"/>
      <c r="D104" s="391"/>
      <c r="E104" s="173"/>
      <c r="F104" s="173"/>
    </row>
    <row r="105" spans="1:6" s="378" customFormat="1" ht="12" customHeight="1" thickBot="1" x14ac:dyDescent="0.25">
      <c r="A105" s="432" t="s">
        <v>215</v>
      </c>
      <c r="B105" s="165" t="s">
        <v>216</v>
      </c>
      <c r="C105" s="433">
        <v>211</v>
      </c>
      <c r="D105" s="434"/>
      <c r="E105" s="435">
        <v>120</v>
      </c>
      <c r="F105" s="435">
        <v>6071</v>
      </c>
    </row>
    <row r="106" spans="1:6" s="378" customFormat="1" ht="12" customHeight="1" thickBot="1" x14ac:dyDescent="0.25">
      <c r="A106" s="380" t="s">
        <v>35</v>
      </c>
      <c r="B106" s="167" t="s">
        <v>282</v>
      </c>
      <c r="C106" s="436">
        <f>+C107+C109+C111</f>
        <v>2580</v>
      </c>
      <c r="D106" s="381">
        <f>+D107+D109+D111</f>
        <v>5595</v>
      </c>
      <c r="E106" s="382">
        <f>+E107+E109+E111</f>
        <v>241503</v>
      </c>
      <c r="F106" s="382">
        <f>F107+F109+F115</f>
        <v>278399</v>
      </c>
    </row>
    <row r="107" spans="1:6" s="378" customFormat="1" ht="12" customHeight="1" x14ac:dyDescent="0.2">
      <c r="A107" s="383" t="s">
        <v>37</v>
      </c>
      <c r="B107" s="157" t="s">
        <v>218</v>
      </c>
      <c r="C107" s="437">
        <v>2580</v>
      </c>
      <c r="D107" s="384">
        <v>5595</v>
      </c>
      <c r="E107" s="385">
        <v>204518</v>
      </c>
      <c r="F107" s="385">
        <v>165248</v>
      </c>
    </row>
    <row r="108" spans="1:6" s="378" customFormat="1" ht="12" customHeight="1" x14ac:dyDescent="0.2">
      <c r="A108" s="383" t="s">
        <v>39</v>
      </c>
      <c r="B108" s="168" t="s">
        <v>219</v>
      </c>
      <c r="C108" s="437"/>
      <c r="D108" s="384"/>
      <c r="E108" s="385">
        <v>204518</v>
      </c>
      <c r="F108" s="385">
        <v>160854</v>
      </c>
    </row>
    <row r="109" spans="1:6" s="378" customFormat="1" ht="12" customHeight="1" x14ac:dyDescent="0.2">
      <c r="A109" s="383" t="s">
        <v>41</v>
      </c>
      <c r="B109" s="168" t="s">
        <v>220</v>
      </c>
      <c r="C109" s="202"/>
      <c r="D109" s="387"/>
      <c r="E109" s="169">
        <v>36985</v>
      </c>
      <c r="F109" s="169">
        <v>33595</v>
      </c>
    </row>
    <row r="110" spans="1:6" s="378" customFormat="1" ht="12" customHeight="1" x14ac:dyDescent="0.2">
      <c r="A110" s="383" t="s">
        <v>44</v>
      </c>
      <c r="B110" s="168" t="s">
        <v>221</v>
      </c>
      <c r="C110" s="438"/>
      <c r="D110" s="387"/>
      <c r="E110" s="169">
        <v>36985</v>
      </c>
      <c r="F110" s="169">
        <v>33595</v>
      </c>
    </row>
    <row r="111" spans="1:6" s="378" customFormat="1" ht="12" customHeight="1" x14ac:dyDescent="0.2">
      <c r="A111" s="383" t="s">
        <v>46</v>
      </c>
      <c r="B111" s="170" t="s">
        <v>222</v>
      </c>
      <c r="C111" s="438"/>
      <c r="D111" s="387"/>
      <c r="E111" s="169"/>
      <c r="F111" s="169"/>
    </row>
    <row r="112" spans="1:6" s="378" customFormat="1" ht="12" customHeight="1" x14ac:dyDescent="0.2">
      <c r="A112" s="383" t="s">
        <v>48</v>
      </c>
      <c r="B112" s="171" t="s">
        <v>223</v>
      </c>
      <c r="C112" s="438"/>
      <c r="D112" s="387"/>
      <c r="E112" s="169"/>
      <c r="F112" s="169"/>
    </row>
    <row r="113" spans="1:6" s="378" customFormat="1" ht="10.5" x14ac:dyDescent="0.2">
      <c r="A113" s="383" t="s">
        <v>225</v>
      </c>
      <c r="B113" s="172" t="s">
        <v>226</v>
      </c>
      <c r="C113" s="438"/>
      <c r="D113" s="387"/>
      <c r="E113" s="169"/>
      <c r="F113" s="169"/>
    </row>
    <row r="114" spans="1:6" s="378" customFormat="1" ht="12" customHeight="1" x14ac:dyDescent="0.2">
      <c r="A114" s="383" t="s">
        <v>227</v>
      </c>
      <c r="B114" s="161" t="s">
        <v>204</v>
      </c>
      <c r="C114" s="438"/>
      <c r="D114" s="387"/>
      <c r="E114" s="169"/>
      <c r="F114" s="169"/>
    </row>
    <row r="115" spans="1:6" s="379" customFormat="1" ht="12" customHeight="1" x14ac:dyDescent="0.2">
      <c r="A115" s="383" t="s">
        <v>228</v>
      </c>
      <c r="B115" s="161" t="s">
        <v>229</v>
      </c>
      <c r="C115" s="438"/>
      <c r="D115" s="387"/>
      <c r="E115" s="169"/>
      <c r="F115" s="169">
        <v>79556</v>
      </c>
    </row>
    <row r="116" spans="1:6" s="378" customFormat="1" ht="12" customHeight="1" x14ac:dyDescent="0.2">
      <c r="A116" s="383" t="s">
        <v>230</v>
      </c>
      <c r="B116" s="161" t="s">
        <v>231</v>
      </c>
      <c r="C116" s="438"/>
      <c r="D116" s="387"/>
      <c r="E116" s="169"/>
      <c r="F116" s="169"/>
    </row>
    <row r="117" spans="1:6" s="378" customFormat="1" ht="12" customHeight="1" x14ac:dyDescent="0.2">
      <c r="A117" s="383" t="s">
        <v>232</v>
      </c>
      <c r="B117" s="161" t="s">
        <v>210</v>
      </c>
      <c r="C117" s="438"/>
      <c r="D117" s="387"/>
      <c r="E117" s="169"/>
      <c r="F117" s="169"/>
    </row>
    <row r="118" spans="1:6" s="378" customFormat="1" ht="12" customHeight="1" x14ac:dyDescent="0.2">
      <c r="A118" s="383" t="s">
        <v>233</v>
      </c>
      <c r="B118" s="161" t="s">
        <v>234</v>
      </c>
      <c r="C118" s="438"/>
      <c r="D118" s="387"/>
      <c r="E118" s="169"/>
      <c r="F118" s="169"/>
    </row>
    <row r="119" spans="1:6" s="378" customFormat="1" ht="12" customHeight="1" thickBot="1" x14ac:dyDescent="0.25">
      <c r="A119" s="431" t="s">
        <v>235</v>
      </c>
      <c r="B119" s="161" t="s">
        <v>236</v>
      </c>
      <c r="C119" s="439"/>
      <c r="D119" s="391"/>
      <c r="E119" s="173"/>
      <c r="F119" s="173"/>
    </row>
    <row r="120" spans="1:6" s="378" customFormat="1" ht="12" customHeight="1" thickBot="1" x14ac:dyDescent="0.25">
      <c r="A120" s="380" t="s">
        <v>50</v>
      </c>
      <c r="B120" s="174" t="s">
        <v>237</v>
      </c>
      <c r="C120" s="436">
        <f>+C121+C122</f>
        <v>0</v>
      </c>
      <c r="D120" s="381">
        <f>+D121+D122</f>
        <v>0</v>
      </c>
      <c r="E120" s="382">
        <f>+E121+E122</f>
        <v>500</v>
      </c>
      <c r="F120" s="382">
        <f>+F121+F122</f>
        <v>500</v>
      </c>
    </row>
    <row r="121" spans="1:6" s="378" customFormat="1" ht="12" customHeight="1" x14ac:dyDescent="0.2">
      <c r="A121" s="383" t="s">
        <v>52</v>
      </c>
      <c r="B121" s="180" t="s">
        <v>238</v>
      </c>
      <c r="C121" s="437"/>
      <c r="D121" s="384"/>
      <c r="E121" s="385">
        <v>500</v>
      </c>
      <c r="F121" s="385">
        <v>500</v>
      </c>
    </row>
    <row r="122" spans="1:6" s="378" customFormat="1" ht="12" customHeight="1" thickBot="1" x14ac:dyDescent="0.25">
      <c r="A122" s="389" t="s">
        <v>54</v>
      </c>
      <c r="B122" s="168" t="s">
        <v>239</v>
      </c>
      <c r="C122" s="430"/>
      <c r="D122" s="391"/>
      <c r="E122" s="173"/>
      <c r="F122" s="173"/>
    </row>
    <row r="123" spans="1:6" s="378" customFormat="1" ht="12" customHeight="1" thickBot="1" x14ac:dyDescent="0.25">
      <c r="A123" s="380" t="s">
        <v>240</v>
      </c>
      <c r="B123" s="174" t="s">
        <v>241</v>
      </c>
      <c r="C123" s="436">
        <f>+C90+C106+C120</f>
        <v>125205</v>
      </c>
      <c r="D123" s="381">
        <f>+D90+D106+D120</f>
        <v>134410</v>
      </c>
      <c r="E123" s="382">
        <f>+E90+E106+E120</f>
        <v>336290</v>
      </c>
      <c r="F123" s="382">
        <f>+F90+F106+F120</f>
        <v>500314</v>
      </c>
    </row>
    <row r="124" spans="1:6" s="378" customFormat="1" ht="12" customHeight="1" thickBot="1" x14ac:dyDescent="0.25">
      <c r="A124" s="422" t="s">
        <v>80</v>
      </c>
      <c r="B124" s="440" t="s">
        <v>242</v>
      </c>
      <c r="C124" s="153">
        <f>+C125+C126+C127</f>
        <v>24497</v>
      </c>
      <c r="D124" s="441">
        <f>+D125+D126+D127</f>
        <v>0</v>
      </c>
      <c r="E124" s="382">
        <f>+E125+E126+E127</f>
        <v>0</v>
      </c>
      <c r="F124" s="382">
        <f>+F125+F126+F127</f>
        <v>0</v>
      </c>
    </row>
    <row r="125" spans="1:6" s="378" customFormat="1" ht="12" customHeight="1" x14ac:dyDescent="0.2">
      <c r="A125" s="386" t="s">
        <v>82</v>
      </c>
      <c r="B125" s="157" t="s">
        <v>243</v>
      </c>
      <c r="C125" s="442"/>
      <c r="D125" s="387"/>
      <c r="E125" s="169"/>
      <c r="F125" s="169"/>
    </row>
    <row r="126" spans="1:6" s="378" customFormat="1" ht="12" customHeight="1" x14ac:dyDescent="0.2">
      <c r="A126" s="383" t="s">
        <v>84</v>
      </c>
      <c r="B126" s="180" t="s">
        <v>244</v>
      </c>
      <c r="C126" s="438">
        <v>24497</v>
      </c>
      <c r="D126" s="387"/>
      <c r="E126" s="169"/>
      <c r="F126" s="169"/>
    </row>
    <row r="127" spans="1:6" s="378" customFormat="1" ht="12" customHeight="1" thickBot="1" x14ac:dyDescent="0.25">
      <c r="A127" s="431" t="s">
        <v>86</v>
      </c>
      <c r="B127" s="178" t="s">
        <v>245</v>
      </c>
      <c r="C127" s="438"/>
      <c r="D127" s="387"/>
      <c r="E127" s="169"/>
      <c r="F127" s="169"/>
    </row>
    <row r="128" spans="1:6" s="378" customFormat="1" ht="12" customHeight="1" thickBot="1" x14ac:dyDescent="0.25">
      <c r="A128" s="380" t="s">
        <v>103</v>
      </c>
      <c r="B128" s="174" t="s">
        <v>246</v>
      </c>
      <c r="C128" s="436">
        <f>+C129+C130+C131+C132</f>
        <v>0</v>
      </c>
      <c r="D128" s="381">
        <f>+D129+D130+D131+D132</f>
        <v>0</v>
      </c>
      <c r="E128" s="382">
        <f>+E129+E130+E131+E132</f>
        <v>0</v>
      </c>
      <c r="F128" s="382">
        <f>+F129+F130+F131+F132</f>
        <v>0</v>
      </c>
    </row>
    <row r="129" spans="1:6" s="378" customFormat="1" ht="12" customHeight="1" x14ac:dyDescent="0.2">
      <c r="A129" s="383" t="s">
        <v>105</v>
      </c>
      <c r="B129" s="180" t="s">
        <v>247</v>
      </c>
      <c r="C129" s="438"/>
      <c r="D129" s="387"/>
      <c r="E129" s="169"/>
      <c r="F129" s="169"/>
    </row>
    <row r="130" spans="1:6" s="378" customFormat="1" ht="12" customHeight="1" x14ac:dyDescent="0.2">
      <c r="A130" s="383" t="s">
        <v>107</v>
      </c>
      <c r="B130" s="180" t="s">
        <v>248</v>
      </c>
      <c r="C130" s="438"/>
      <c r="D130" s="387"/>
      <c r="E130" s="169"/>
      <c r="F130" s="169"/>
    </row>
    <row r="131" spans="1:6" s="378" customFormat="1" ht="12" customHeight="1" x14ac:dyDescent="0.2">
      <c r="A131" s="383" t="s">
        <v>109</v>
      </c>
      <c r="B131" s="180" t="s">
        <v>249</v>
      </c>
      <c r="C131" s="438"/>
      <c r="D131" s="387"/>
      <c r="E131" s="169"/>
      <c r="F131" s="169"/>
    </row>
    <row r="132" spans="1:6" s="378" customFormat="1" ht="12" customHeight="1" thickBot="1" x14ac:dyDescent="0.25">
      <c r="A132" s="431" t="s">
        <v>111</v>
      </c>
      <c r="B132" s="178" t="s">
        <v>250</v>
      </c>
      <c r="C132" s="438"/>
      <c r="D132" s="387"/>
      <c r="E132" s="169"/>
      <c r="F132" s="169"/>
    </row>
    <row r="133" spans="1:6" s="378" customFormat="1" ht="12" customHeight="1" thickBot="1" x14ac:dyDescent="0.25">
      <c r="A133" s="380" t="s">
        <v>251</v>
      </c>
      <c r="B133" s="174" t="s">
        <v>252</v>
      </c>
      <c r="C133" s="443">
        <f>+C134+C135+C136+C137</f>
        <v>0</v>
      </c>
      <c r="D133" s="392">
        <f>+D134+D135+D136+D137</f>
        <v>0</v>
      </c>
      <c r="E133" s="393">
        <f>+E134+E135+E136+E137</f>
        <v>23072</v>
      </c>
      <c r="F133" s="393">
        <f>+F134+F135+F136+F137</f>
        <v>26250</v>
      </c>
    </row>
    <row r="134" spans="1:6" s="378" customFormat="1" ht="12" customHeight="1" x14ac:dyDescent="0.2">
      <c r="A134" s="383" t="s">
        <v>117</v>
      </c>
      <c r="B134" s="180" t="s">
        <v>253</v>
      </c>
      <c r="C134" s="438"/>
      <c r="D134" s="387"/>
      <c r="E134" s="169">
        <v>23072</v>
      </c>
      <c r="F134" s="169">
        <v>26250</v>
      </c>
    </row>
    <row r="135" spans="1:6" s="378" customFormat="1" ht="12" customHeight="1" x14ac:dyDescent="0.2">
      <c r="A135" s="383" t="s">
        <v>119</v>
      </c>
      <c r="B135" s="180" t="s">
        <v>254</v>
      </c>
      <c r="C135" s="438"/>
      <c r="D135" s="387"/>
      <c r="E135" s="169"/>
      <c r="F135" s="169"/>
    </row>
    <row r="136" spans="1:6" s="378" customFormat="1" ht="12" customHeight="1" x14ac:dyDescent="0.2">
      <c r="A136" s="383" t="s">
        <v>121</v>
      </c>
      <c r="B136" s="180" t="s">
        <v>255</v>
      </c>
      <c r="C136" s="438"/>
      <c r="D136" s="387"/>
      <c r="E136" s="169"/>
      <c r="F136" s="169"/>
    </row>
    <row r="137" spans="1:6" s="378" customFormat="1" ht="12" customHeight="1" thickBot="1" x14ac:dyDescent="0.25">
      <c r="A137" s="431" t="s">
        <v>123</v>
      </c>
      <c r="B137" s="178" t="s">
        <v>256</v>
      </c>
      <c r="C137" s="438"/>
      <c r="D137" s="387"/>
      <c r="E137" s="169"/>
      <c r="F137" s="169"/>
    </row>
    <row r="138" spans="1:6" s="378" customFormat="1" ht="12" customHeight="1" thickBot="1" x14ac:dyDescent="0.25">
      <c r="A138" s="380" t="s">
        <v>125</v>
      </c>
      <c r="B138" s="174" t="s">
        <v>257</v>
      </c>
      <c r="C138" s="444">
        <f>+C139+C140+C141+C142</f>
        <v>0</v>
      </c>
      <c r="D138" s="445">
        <f>+D139+D140+D141+D142</f>
        <v>0</v>
      </c>
      <c r="E138" s="446">
        <f>+E139+E140+E141+E142</f>
        <v>0</v>
      </c>
      <c r="F138" s="446">
        <f>+F139+F140+F141+F142</f>
        <v>0</v>
      </c>
    </row>
    <row r="139" spans="1:6" s="378" customFormat="1" ht="12" customHeight="1" x14ac:dyDescent="0.2">
      <c r="A139" s="383" t="s">
        <v>127</v>
      </c>
      <c r="B139" s="180" t="s">
        <v>258</v>
      </c>
      <c r="C139" s="438"/>
      <c r="D139" s="387"/>
      <c r="E139" s="169"/>
      <c r="F139" s="169"/>
    </row>
    <row r="140" spans="1:6" s="378" customFormat="1" ht="12" customHeight="1" x14ac:dyDescent="0.2">
      <c r="A140" s="383" t="s">
        <v>129</v>
      </c>
      <c r="B140" s="180" t="s">
        <v>259</v>
      </c>
      <c r="C140" s="438"/>
      <c r="D140" s="387"/>
      <c r="E140" s="169"/>
      <c r="F140" s="169"/>
    </row>
    <row r="141" spans="1:6" s="378" customFormat="1" ht="12" customHeight="1" x14ac:dyDescent="0.2">
      <c r="A141" s="383" t="s">
        <v>131</v>
      </c>
      <c r="B141" s="180" t="s">
        <v>260</v>
      </c>
      <c r="C141" s="438"/>
      <c r="D141" s="387"/>
      <c r="E141" s="169"/>
      <c r="F141" s="169"/>
    </row>
    <row r="142" spans="1:6" s="378" customFormat="1" ht="12" customHeight="1" thickBot="1" x14ac:dyDescent="0.25">
      <c r="A142" s="383" t="s">
        <v>133</v>
      </c>
      <c r="B142" s="180" t="s">
        <v>261</v>
      </c>
      <c r="C142" s="438"/>
      <c r="D142" s="387"/>
      <c r="E142" s="169"/>
      <c r="F142" s="169"/>
    </row>
    <row r="143" spans="1:6" s="378" customFormat="1" ht="12" customHeight="1" thickBot="1" x14ac:dyDescent="0.25">
      <c r="A143" s="380" t="s">
        <v>135</v>
      </c>
      <c r="B143" s="174" t="s">
        <v>262</v>
      </c>
      <c r="C143" s="447">
        <f>+C124+C128+C133+C138</f>
        <v>24497</v>
      </c>
      <c r="D143" s="448">
        <f>+D124+D128+D133+D138</f>
        <v>0</v>
      </c>
      <c r="E143" s="449">
        <f>+E124+E128+E133+E138</f>
        <v>23072</v>
      </c>
      <c r="F143" s="449">
        <f>+F124+F128+F133+F138</f>
        <v>26250</v>
      </c>
    </row>
    <row r="144" spans="1:6" s="378" customFormat="1" ht="12" customHeight="1" thickBot="1" x14ac:dyDescent="0.25">
      <c r="A144" s="450" t="s">
        <v>263</v>
      </c>
      <c r="B144" s="185" t="s">
        <v>264</v>
      </c>
      <c r="C144" s="447">
        <f>+C123+C143</f>
        <v>149702</v>
      </c>
      <c r="D144" s="448">
        <f>+D123+D143</f>
        <v>134410</v>
      </c>
      <c r="E144" s="449">
        <f>+E123+E143</f>
        <v>359362</v>
      </c>
      <c r="F144" s="449">
        <f>+F123+F143</f>
        <v>526564</v>
      </c>
    </row>
    <row r="145" spans="3:6" ht="12" customHeight="1" x14ac:dyDescent="0.25">
      <c r="C145" s="372"/>
    </row>
    <row r="146" spans="3:6" ht="12" customHeight="1" x14ac:dyDescent="0.25">
      <c r="C146" s="372"/>
    </row>
    <row r="147" spans="3:6" ht="12" customHeight="1" x14ac:dyDescent="0.25">
      <c r="C147" s="372"/>
    </row>
    <row r="148" spans="3:6" ht="12" customHeight="1" x14ac:dyDescent="0.25">
      <c r="C148" s="372"/>
    </row>
    <row r="149" spans="3:6" ht="12" customHeight="1" x14ac:dyDescent="0.25">
      <c r="C149" s="372"/>
    </row>
    <row r="150" spans="3:6" ht="15" customHeight="1" x14ac:dyDescent="0.25">
      <c r="C150" s="451"/>
      <c r="D150" s="451"/>
      <c r="E150" s="451"/>
      <c r="F150" s="451"/>
    </row>
    <row r="151" spans="3:6" s="419" customFormat="1" ht="12.95" customHeight="1" x14ac:dyDescent="0.2"/>
    <row r="152" spans="3:6" x14ac:dyDescent="0.25">
      <c r="C152" s="372"/>
    </row>
    <row r="153" spans="3:6" x14ac:dyDescent="0.25">
      <c r="C153" s="372"/>
    </row>
    <row r="154" spans="3:6" x14ac:dyDescent="0.25">
      <c r="C154" s="372"/>
    </row>
    <row r="155" spans="3:6" ht="16.5" customHeight="1" x14ac:dyDescent="0.25">
      <c r="C155" s="372"/>
    </row>
    <row r="156" spans="3:6" x14ac:dyDescent="0.25">
      <c r="C156" s="372"/>
    </row>
    <row r="157" spans="3:6" x14ac:dyDescent="0.25">
      <c r="C157" s="372"/>
    </row>
    <row r="158" spans="3:6" x14ac:dyDescent="0.25">
      <c r="C158" s="372"/>
    </row>
    <row r="159" spans="3:6" x14ac:dyDescent="0.25">
      <c r="C159" s="372"/>
    </row>
    <row r="160" spans="3:6" x14ac:dyDescent="0.25">
      <c r="C160" s="372"/>
    </row>
    <row r="161" spans="3:3" x14ac:dyDescent="0.25">
      <c r="C161" s="372"/>
    </row>
    <row r="162" spans="3:3" x14ac:dyDescent="0.25">
      <c r="C162" s="372"/>
    </row>
    <row r="163" spans="3:3" x14ac:dyDescent="0.25">
      <c r="C163" s="372"/>
    </row>
    <row r="164" spans="3:3" x14ac:dyDescent="0.25">
      <c r="C164" s="372"/>
    </row>
  </sheetData>
  <mergeCells count="5">
    <mergeCell ref="A1:E1"/>
    <mergeCell ref="A2:B2"/>
    <mergeCell ref="E2:F2"/>
    <mergeCell ref="A86:E86"/>
    <mergeCell ref="A87:B87"/>
  </mergeCells>
  <pageMargins left="0.11811023622047245" right="0.11811023622047245" top="0.86614173228346458" bottom="0.35433070866141736" header="0.31496062992125984" footer="0.31496062992125984"/>
  <pageSetup paperSize="9" orientation="portrait" r:id="rId1"/>
  <headerFooter>
    <oddHeader>&amp;C&amp;"-,Félkövér"&amp;9Tiszagyulaháza község bevételeit és kiadásait bemutató mérleg 2012-2014 évekre&amp;R&amp;"-,Dőlt"&amp;8
 10. melléklet a 8/2015.(V. 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C5" sqref="C5"/>
    </sheetView>
  </sheetViews>
  <sheetFormatPr defaultRowHeight="15" x14ac:dyDescent="0.25"/>
  <cols>
    <col min="1" max="1" width="5" style="452" customWidth="1"/>
    <col min="2" max="2" width="47" style="198" customWidth="1"/>
    <col min="3" max="4" width="15.140625" style="198" customWidth="1"/>
    <col min="5" max="16384" width="9.140625" style="198"/>
  </cols>
  <sheetData>
    <row r="1" spans="1:5" ht="31.5" customHeight="1" x14ac:dyDescent="0.25">
      <c r="B1" s="453"/>
      <c r="C1" s="453"/>
      <c r="D1" s="453"/>
    </row>
    <row r="2" spans="1:5" s="456" customFormat="1" ht="16.5" thickBot="1" x14ac:dyDescent="0.3">
      <c r="A2" s="454"/>
      <c r="B2" s="455"/>
      <c r="D2" s="457" t="s">
        <v>2</v>
      </c>
      <c r="E2" s="457"/>
    </row>
    <row r="3" spans="1:5" s="461" customFormat="1" ht="48" customHeight="1" thickBot="1" x14ac:dyDescent="0.3">
      <c r="A3" s="458" t="s">
        <v>269</v>
      </c>
      <c r="B3" s="459" t="s">
        <v>4</v>
      </c>
      <c r="C3" s="459" t="s">
        <v>420</v>
      </c>
      <c r="D3" s="460" t="s">
        <v>421</v>
      </c>
    </row>
    <row r="4" spans="1:5" s="461" customFormat="1" ht="14.1" customHeight="1" thickBot="1" x14ac:dyDescent="0.3">
      <c r="A4" s="462" t="s">
        <v>7</v>
      </c>
      <c r="B4" s="463" t="s">
        <v>8</v>
      </c>
      <c r="C4" s="463" t="s">
        <v>9</v>
      </c>
      <c r="D4" s="464" t="s">
        <v>10</v>
      </c>
    </row>
    <row r="5" spans="1:5" ht="18" customHeight="1" x14ac:dyDescent="0.25">
      <c r="A5" s="465" t="s">
        <v>21</v>
      </c>
      <c r="B5" s="466" t="s">
        <v>422</v>
      </c>
      <c r="C5" s="467"/>
      <c r="D5" s="282"/>
    </row>
    <row r="6" spans="1:5" ht="18" customHeight="1" x14ac:dyDescent="0.25">
      <c r="A6" s="468" t="s">
        <v>35</v>
      </c>
      <c r="B6" s="469" t="s">
        <v>423</v>
      </c>
      <c r="C6" s="470"/>
      <c r="D6" s="265"/>
    </row>
    <row r="7" spans="1:5" ht="18" customHeight="1" x14ac:dyDescent="0.25">
      <c r="A7" s="468" t="s">
        <v>50</v>
      </c>
      <c r="B7" s="469" t="s">
        <v>424</v>
      </c>
      <c r="C7" s="470"/>
      <c r="D7" s="265"/>
    </row>
    <row r="8" spans="1:5" ht="18" customHeight="1" x14ac:dyDescent="0.25">
      <c r="A8" s="468" t="s">
        <v>240</v>
      </c>
      <c r="B8" s="469" t="s">
        <v>425</v>
      </c>
      <c r="C8" s="470"/>
      <c r="D8" s="265"/>
    </row>
    <row r="9" spans="1:5" ht="18" customHeight="1" x14ac:dyDescent="0.25">
      <c r="A9" s="468" t="s">
        <v>80</v>
      </c>
      <c r="B9" s="469" t="s">
        <v>426</v>
      </c>
      <c r="C9" s="470"/>
      <c r="D9" s="265"/>
    </row>
    <row r="10" spans="1:5" ht="18" customHeight="1" x14ac:dyDescent="0.25">
      <c r="A10" s="468" t="s">
        <v>103</v>
      </c>
      <c r="B10" s="469" t="s">
        <v>427</v>
      </c>
      <c r="C10" s="470"/>
      <c r="D10" s="265"/>
    </row>
    <row r="11" spans="1:5" ht="18" customHeight="1" x14ac:dyDescent="0.25">
      <c r="A11" s="468" t="s">
        <v>251</v>
      </c>
      <c r="B11" s="471" t="s">
        <v>428</v>
      </c>
      <c r="C11" s="470"/>
      <c r="D11" s="265"/>
    </row>
    <row r="12" spans="1:5" ht="18" customHeight="1" x14ac:dyDescent="0.25">
      <c r="A12" s="468" t="s">
        <v>135</v>
      </c>
      <c r="B12" s="471" t="s">
        <v>429</v>
      </c>
      <c r="C12" s="470">
        <v>2000</v>
      </c>
      <c r="D12" s="265">
        <v>400</v>
      </c>
    </row>
    <row r="13" spans="1:5" ht="18" customHeight="1" x14ac:dyDescent="0.25">
      <c r="A13" s="468" t="s">
        <v>263</v>
      </c>
      <c r="B13" s="471" t="s">
        <v>430</v>
      </c>
      <c r="C13" s="470"/>
      <c r="D13" s="265"/>
    </row>
    <row r="14" spans="1:5" ht="18" customHeight="1" x14ac:dyDescent="0.25">
      <c r="A14" s="468" t="s">
        <v>308</v>
      </c>
      <c r="B14" s="471" t="s">
        <v>431</v>
      </c>
      <c r="C14" s="470"/>
      <c r="D14" s="265"/>
    </row>
    <row r="15" spans="1:5" ht="22.5" customHeight="1" x14ac:dyDescent="0.25">
      <c r="A15" s="468" t="s">
        <v>309</v>
      </c>
      <c r="B15" s="471" t="s">
        <v>432</v>
      </c>
      <c r="C15" s="470"/>
      <c r="D15" s="265"/>
    </row>
    <row r="16" spans="1:5" ht="18" customHeight="1" x14ac:dyDescent="0.25">
      <c r="A16" s="468" t="s">
        <v>310</v>
      </c>
      <c r="B16" s="469" t="s">
        <v>433</v>
      </c>
      <c r="C16" s="470"/>
      <c r="D16" s="265"/>
    </row>
    <row r="17" spans="1:4" ht="18" customHeight="1" x14ac:dyDescent="0.25">
      <c r="A17" s="468" t="s">
        <v>313</v>
      </c>
      <c r="B17" s="469" t="s">
        <v>434</v>
      </c>
      <c r="C17" s="470"/>
      <c r="D17" s="265"/>
    </row>
    <row r="18" spans="1:4" ht="18" customHeight="1" x14ac:dyDescent="0.25">
      <c r="A18" s="468" t="s">
        <v>316</v>
      </c>
      <c r="B18" s="469" t="s">
        <v>435</v>
      </c>
      <c r="C18" s="470"/>
      <c r="D18" s="265"/>
    </row>
    <row r="19" spans="1:4" ht="18" customHeight="1" x14ac:dyDescent="0.25">
      <c r="A19" s="468" t="s">
        <v>319</v>
      </c>
      <c r="B19" s="469" t="s">
        <v>436</v>
      </c>
      <c r="C19" s="470"/>
      <c r="D19" s="265"/>
    </row>
    <row r="20" spans="1:4" ht="18" customHeight="1" x14ac:dyDescent="0.25">
      <c r="A20" s="468" t="s">
        <v>322</v>
      </c>
      <c r="B20" s="469" t="s">
        <v>437</v>
      </c>
      <c r="C20" s="470"/>
      <c r="D20" s="265"/>
    </row>
    <row r="21" spans="1:4" ht="18" customHeight="1" x14ac:dyDescent="0.25">
      <c r="A21" s="468" t="s">
        <v>325</v>
      </c>
      <c r="B21" s="472"/>
      <c r="C21" s="264"/>
      <c r="D21" s="265"/>
    </row>
    <row r="22" spans="1:4" ht="18" customHeight="1" x14ac:dyDescent="0.25">
      <c r="A22" s="468" t="s">
        <v>328</v>
      </c>
      <c r="B22" s="473"/>
      <c r="C22" s="264"/>
      <c r="D22" s="265"/>
    </row>
    <row r="23" spans="1:4" ht="18" customHeight="1" x14ac:dyDescent="0.25">
      <c r="A23" s="468" t="s">
        <v>331</v>
      </c>
      <c r="B23" s="473"/>
      <c r="C23" s="264"/>
      <c r="D23" s="265"/>
    </row>
    <row r="24" spans="1:4" ht="18" customHeight="1" x14ac:dyDescent="0.25">
      <c r="A24" s="468" t="s">
        <v>334</v>
      </c>
      <c r="B24" s="473"/>
      <c r="C24" s="264"/>
      <c r="D24" s="265"/>
    </row>
    <row r="25" spans="1:4" ht="18" customHeight="1" x14ac:dyDescent="0.25">
      <c r="A25" s="468" t="s">
        <v>336</v>
      </c>
      <c r="B25" s="473"/>
      <c r="C25" s="264"/>
      <c r="D25" s="265"/>
    </row>
    <row r="26" spans="1:4" ht="18" customHeight="1" x14ac:dyDescent="0.25">
      <c r="A26" s="468" t="s">
        <v>339</v>
      </c>
      <c r="B26" s="473"/>
      <c r="C26" s="264"/>
      <c r="D26" s="265"/>
    </row>
    <row r="27" spans="1:4" ht="18" customHeight="1" x14ac:dyDescent="0.25">
      <c r="A27" s="468" t="s">
        <v>342</v>
      </c>
      <c r="B27" s="473"/>
      <c r="C27" s="264"/>
      <c r="D27" s="265"/>
    </row>
    <row r="28" spans="1:4" ht="18" customHeight="1" x14ac:dyDescent="0.25">
      <c r="A28" s="468" t="s">
        <v>345</v>
      </c>
      <c r="B28" s="473"/>
      <c r="C28" s="264"/>
      <c r="D28" s="265"/>
    </row>
    <row r="29" spans="1:4" ht="18" customHeight="1" thickBot="1" x14ac:dyDescent="0.3">
      <c r="A29" s="474" t="s">
        <v>376</v>
      </c>
      <c r="B29" s="475"/>
      <c r="C29" s="476"/>
      <c r="D29" s="477"/>
    </row>
    <row r="30" spans="1:4" ht="18" customHeight="1" thickBot="1" x14ac:dyDescent="0.3">
      <c r="A30" s="478" t="s">
        <v>379</v>
      </c>
      <c r="B30" s="479" t="s">
        <v>17</v>
      </c>
      <c r="C30" s="480">
        <f>+C5+C6+C7+C8+C9+C16+C17+C18+C19+C20+C21+C22+C23+C24+C25+C26+C27+C28+C29</f>
        <v>0</v>
      </c>
      <c r="D30" s="481">
        <f>+D5+D6+D7+D8+D9+D16+D17+D18+D19+D20+D21+D22+D23+D24+D25+D26+D27+D28+D29</f>
        <v>0</v>
      </c>
    </row>
    <row r="31" spans="1:4" ht="8.25" customHeight="1" x14ac:dyDescent="0.25">
      <c r="A31" s="482"/>
      <c r="B31" s="483"/>
      <c r="C31" s="483"/>
      <c r="D31" s="483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Roman,Félkövér"&amp;9Tiszagyulaháza község által adott közvetett támogatások bemutatása&amp;R&amp;"-,Dőlt"&amp;8
11. melléklet a 8/2015.(V. 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activeCell="E4" sqref="E4"/>
    </sheetView>
  </sheetViews>
  <sheetFormatPr defaultRowHeight="15.75" x14ac:dyDescent="0.25"/>
  <cols>
    <col min="1" max="1" width="5.42578125" style="487" customWidth="1"/>
    <col min="2" max="2" width="26.7109375" style="486" customWidth="1"/>
    <col min="3" max="4" width="7.7109375" style="486" customWidth="1"/>
    <col min="5" max="5" width="8.140625" style="486" customWidth="1"/>
    <col min="6" max="6" width="7.5703125" style="486" customWidth="1"/>
    <col min="7" max="7" width="7.42578125" style="486" customWidth="1"/>
    <col min="8" max="8" width="7.5703125" style="486" customWidth="1"/>
    <col min="9" max="9" width="7" style="486" customWidth="1"/>
    <col min="10" max="14" width="8.140625" style="486" customWidth="1"/>
    <col min="15" max="15" width="10.85546875" style="487" customWidth="1"/>
    <col min="16" max="16384" width="9.140625" style="486"/>
  </cols>
  <sheetData>
    <row r="1" spans="1:16" ht="31.5" customHeight="1" x14ac:dyDescent="0.25">
      <c r="A1" s="484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</row>
    <row r="2" spans="1:16" ht="12" customHeight="1" thickBot="1" x14ac:dyDescent="0.3">
      <c r="O2" s="457" t="s">
        <v>2</v>
      </c>
      <c r="P2" s="457"/>
    </row>
    <row r="3" spans="1:16" s="487" customFormat="1" ht="29.25" customHeight="1" thickBot="1" x14ac:dyDescent="0.3">
      <c r="A3" s="488" t="s">
        <v>269</v>
      </c>
      <c r="B3" s="489" t="s">
        <v>297</v>
      </c>
      <c r="C3" s="489" t="s">
        <v>438</v>
      </c>
      <c r="D3" s="489" t="s">
        <v>439</v>
      </c>
      <c r="E3" s="489" t="s">
        <v>440</v>
      </c>
      <c r="F3" s="489" t="s">
        <v>441</v>
      </c>
      <c r="G3" s="489" t="s">
        <v>442</v>
      </c>
      <c r="H3" s="489" t="s">
        <v>443</v>
      </c>
      <c r="I3" s="489" t="s">
        <v>444</v>
      </c>
      <c r="J3" s="489" t="s">
        <v>445</v>
      </c>
      <c r="K3" s="489" t="s">
        <v>446</v>
      </c>
      <c r="L3" s="489" t="s">
        <v>447</v>
      </c>
      <c r="M3" s="489" t="s">
        <v>448</v>
      </c>
      <c r="N3" s="489" t="s">
        <v>449</v>
      </c>
      <c r="O3" s="490" t="s">
        <v>17</v>
      </c>
    </row>
    <row r="4" spans="1:16" s="487" customFormat="1" ht="29.25" customHeight="1" thickBot="1" x14ac:dyDescent="0.3">
      <c r="A4" s="491" t="s">
        <v>7</v>
      </c>
      <c r="B4" s="492" t="s">
        <v>8</v>
      </c>
      <c r="C4" s="493" t="s">
        <v>9</v>
      </c>
      <c r="D4" s="493" t="s">
        <v>10</v>
      </c>
      <c r="E4" s="493" t="s">
        <v>11</v>
      </c>
      <c r="F4" s="493" t="s">
        <v>12</v>
      </c>
      <c r="G4" s="493" t="s">
        <v>271</v>
      </c>
      <c r="H4" s="493" t="s">
        <v>13</v>
      </c>
      <c r="I4" s="493" t="s">
        <v>14</v>
      </c>
      <c r="J4" s="493" t="s">
        <v>15</v>
      </c>
      <c r="K4" s="493" t="s">
        <v>16</v>
      </c>
      <c r="L4" s="493" t="s">
        <v>450</v>
      </c>
      <c r="M4" s="493" t="s">
        <v>451</v>
      </c>
      <c r="N4" s="493" t="s">
        <v>452</v>
      </c>
      <c r="O4" s="494" t="s">
        <v>453</v>
      </c>
    </row>
    <row r="5" spans="1:16" s="499" customFormat="1" ht="15" customHeight="1" thickBot="1" x14ac:dyDescent="0.3">
      <c r="A5" s="495" t="s">
        <v>21</v>
      </c>
      <c r="B5" s="496" t="s">
        <v>272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</row>
    <row r="6" spans="1:16" s="499" customFormat="1" ht="22.5" x14ac:dyDescent="0.25">
      <c r="A6" s="500" t="s">
        <v>35</v>
      </c>
      <c r="B6" s="501" t="s">
        <v>298</v>
      </c>
      <c r="C6" s="502">
        <f>(63579-4490)/12</f>
        <v>4924.083333333333</v>
      </c>
      <c r="D6" s="502">
        <f t="shared" ref="D6:M6" si="0">(63353-4490)/12</f>
        <v>4905.25</v>
      </c>
      <c r="E6" s="502">
        <f t="shared" si="0"/>
        <v>4905.25</v>
      </c>
      <c r="F6" s="502">
        <f t="shared" si="0"/>
        <v>4905.25</v>
      </c>
      <c r="G6" s="502">
        <f t="shared" si="0"/>
        <v>4905.25</v>
      </c>
      <c r="H6" s="502">
        <f t="shared" si="0"/>
        <v>4905.25</v>
      </c>
      <c r="I6" s="502">
        <f t="shared" si="0"/>
        <v>4905.25</v>
      </c>
      <c r="J6" s="502">
        <f t="shared" si="0"/>
        <v>4905.25</v>
      </c>
      <c r="K6" s="502">
        <f t="shared" si="0"/>
        <v>4905.25</v>
      </c>
      <c r="L6" s="502">
        <f t="shared" si="0"/>
        <v>4905.25</v>
      </c>
      <c r="M6" s="502">
        <f t="shared" si="0"/>
        <v>4905.25</v>
      </c>
      <c r="N6" s="502">
        <f>((63353-4490)/12)+4490+207</f>
        <v>9602.25</v>
      </c>
      <c r="O6" s="503">
        <f>SUM(C6:N6)</f>
        <v>63578.833333333328</v>
      </c>
    </row>
    <row r="7" spans="1:16" s="508" customFormat="1" ht="22.5" x14ac:dyDescent="0.25">
      <c r="A7" s="504" t="s">
        <v>50</v>
      </c>
      <c r="B7" s="505" t="s">
        <v>454</v>
      </c>
      <c r="C7" s="506">
        <v>0</v>
      </c>
      <c r="D7" s="506"/>
      <c r="E7" s="506"/>
      <c r="F7" s="506"/>
      <c r="G7" s="506"/>
      <c r="H7" s="506"/>
      <c r="I7" s="506"/>
      <c r="J7" s="506">
        <f>55575/4</f>
        <v>13893.75</v>
      </c>
      <c r="K7" s="506">
        <f>55575/4</f>
        <v>13893.75</v>
      </c>
      <c r="L7" s="506">
        <f>55575/4</f>
        <v>13893.75</v>
      </c>
      <c r="M7" s="506">
        <f>55575/4</f>
        <v>13893.75</v>
      </c>
      <c r="N7" s="506"/>
      <c r="O7" s="507">
        <f t="shared" ref="O7:O26" si="1">SUM(C7:N7)</f>
        <v>55575</v>
      </c>
    </row>
    <row r="8" spans="1:16" s="508" customFormat="1" ht="22.5" x14ac:dyDescent="0.25">
      <c r="A8" s="504" t="s">
        <v>240</v>
      </c>
      <c r="B8" s="509" t="s">
        <v>455</v>
      </c>
      <c r="C8" s="510"/>
      <c r="D8" s="506">
        <v>40000</v>
      </c>
      <c r="E8" s="506">
        <v>40000</v>
      </c>
      <c r="F8" s="506">
        <v>40000</v>
      </c>
      <c r="G8" s="506">
        <v>40000</v>
      </c>
      <c r="H8" s="506">
        <f>238254-200000</f>
        <v>38254</v>
      </c>
      <c r="I8" s="510"/>
      <c r="J8" s="510"/>
      <c r="K8" s="510">
        <v>40000</v>
      </c>
      <c r="L8" s="510">
        <f>338167-304547</f>
        <v>33620</v>
      </c>
      <c r="M8" s="510">
        <f>274963-271874</f>
        <v>3089</v>
      </c>
      <c r="N8" s="510"/>
      <c r="O8" s="511">
        <f t="shared" si="1"/>
        <v>274963</v>
      </c>
    </row>
    <row r="9" spans="1:16" s="508" customFormat="1" ht="14.1" customHeight="1" x14ac:dyDescent="0.25">
      <c r="A9" s="504" t="s">
        <v>80</v>
      </c>
      <c r="B9" s="512" t="s">
        <v>303</v>
      </c>
      <c r="C9" s="506">
        <v>807</v>
      </c>
      <c r="D9" s="506">
        <v>807</v>
      </c>
      <c r="E9" s="506">
        <v>3000</v>
      </c>
      <c r="F9" s="506">
        <v>807</v>
      </c>
      <c r="G9" s="506">
        <v>807</v>
      </c>
      <c r="H9" s="506">
        <v>807</v>
      </c>
      <c r="I9" s="506">
        <v>807</v>
      </c>
      <c r="J9" s="506">
        <v>807</v>
      </c>
      <c r="K9" s="506">
        <v>3000</v>
      </c>
      <c r="L9" s="506">
        <v>807</v>
      </c>
      <c r="M9" s="506">
        <v>807</v>
      </c>
      <c r="N9" s="506">
        <v>812</v>
      </c>
      <c r="O9" s="507">
        <f t="shared" si="1"/>
        <v>14075</v>
      </c>
    </row>
    <row r="10" spans="1:16" s="508" customFormat="1" ht="14.1" customHeight="1" x14ac:dyDescent="0.25">
      <c r="A10" s="504" t="s">
        <v>103</v>
      </c>
      <c r="B10" s="512" t="s">
        <v>456</v>
      </c>
      <c r="C10" s="506">
        <f>20894/12</f>
        <v>1741.1666666666667</v>
      </c>
      <c r="D10" s="506">
        <f t="shared" ref="D10:N10" si="2">20894/12</f>
        <v>1741.1666666666667</v>
      </c>
      <c r="E10" s="506">
        <f t="shared" si="2"/>
        <v>1741.1666666666667</v>
      </c>
      <c r="F10" s="506">
        <f t="shared" si="2"/>
        <v>1741.1666666666667</v>
      </c>
      <c r="G10" s="506">
        <f t="shared" si="2"/>
        <v>1741.1666666666667</v>
      </c>
      <c r="H10" s="506">
        <f t="shared" si="2"/>
        <v>1741.1666666666667</v>
      </c>
      <c r="I10" s="506">
        <f t="shared" si="2"/>
        <v>1741.1666666666667</v>
      </c>
      <c r="J10" s="506">
        <f t="shared" si="2"/>
        <v>1741.1666666666667</v>
      </c>
      <c r="K10" s="506">
        <f t="shared" si="2"/>
        <v>1741.1666666666667</v>
      </c>
      <c r="L10" s="506">
        <f t="shared" si="2"/>
        <v>1741.1666666666667</v>
      </c>
      <c r="M10" s="506">
        <f t="shared" si="2"/>
        <v>1741.1666666666667</v>
      </c>
      <c r="N10" s="506">
        <f t="shared" si="2"/>
        <v>1741.1666666666667</v>
      </c>
      <c r="O10" s="507">
        <f t="shared" si="1"/>
        <v>20894</v>
      </c>
    </row>
    <row r="11" spans="1:16" s="508" customFormat="1" ht="14.1" customHeight="1" x14ac:dyDescent="0.25">
      <c r="A11" s="504" t="s">
        <v>251</v>
      </c>
      <c r="B11" s="512" t="s">
        <v>352</v>
      </c>
      <c r="C11" s="506"/>
      <c r="D11" s="506"/>
      <c r="E11" s="506"/>
      <c r="F11" s="506">
        <v>84</v>
      </c>
      <c r="G11" s="506"/>
      <c r="H11" s="506"/>
      <c r="I11" s="506"/>
      <c r="J11" s="506"/>
      <c r="K11" s="506"/>
      <c r="L11" s="506"/>
      <c r="M11" s="506"/>
      <c r="N11" s="506"/>
      <c r="O11" s="507">
        <f t="shared" si="1"/>
        <v>84</v>
      </c>
    </row>
    <row r="12" spans="1:16" s="508" customFormat="1" ht="14.1" customHeight="1" x14ac:dyDescent="0.25">
      <c r="A12" s="504" t="s">
        <v>125</v>
      </c>
      <c r="B12" s="512" t="s">
        <v>304</v>
      </c>
      <c r="C12" s="506">
        <f>59557/12</f>
        <v>4963.083333333333</v>
      </c>
      <c r="D12" s="506">
        <f t="shared" ref="D12:N12" si="3">59557/12</f>
        <v>4963.083333333333</v>
      </c>
      <c r="E12" s="506">
        <f t="shared" si="3"/>
        <v>4963.083333333333</v>
      </c>
      <c r="F12" s="506">
        <f t="shared" si="3"/>
        <v>4963.083333333333</v>
      </c>
      <c r="G12" s="506">
        <f>59557/12+3000</f>
        <v>7963.083333333333</v>
      </c>
      <c r="H12" s="506">
        <f t="shared" si="3"/>
        <v>4963.083333333333</v>
      </c>
      <c r="I12" s="506">
        <f t="shared" si="3"/>
        <v>4963.083333333333</v>
      </c>
      <c r="J12" s="506">
        <f t="shared" si="3"/>
        <v>4963.083333333333</v>
      </c>
      <c r="K12" s="506">
        <f>59557/12+3000</f>
        <v>7963.083333333333</v>
      </c>
      <c r="L12" s="506">
        <f t="shared" si="3"/>
        <v>4963.083333333333</v>
      </c>
      <c r="M12" s="506">
        <f>59557/12+2286</f>
        <v>7249.083333333333</v>
      </c>
      <c r="N12" s="506">
        <f t="shared" si="3"/>
        <v>4963.083333333333</v>
      </c>
      <c r="O12" s="507">
        <f t="shared" si="1"/>
        <v>67843.000000000015</v>
      </c>
    </row>
    <row r="13" spans="1:16" s="508" customFormat="1" ht="23.25" thickBot="1" x14ac:dyDescent="0.3">
      <c r="A13" s="504" t="s">
        <v>135</v>
      </c>
      <c r="B13" s="505" t="s">
        <v>457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7">
        <f t="shared" si="1"/>
        <v>0</v>
      </c>
    </row>
    <row r="14" spans="1:16" s="508" customFormat="1" ht="14.1" customHeight="1" thickBot="1" x14ac:dyDescent="0.25">
      <c r="A14" s="504" t="s">
        <v>263</v>
      </c>
      <c r="B14" s="512" t="s">
        <v>458</v>
      </c>
      <c r="C14" s="513">
        <v>2524</v>
      </c>
      <c r="D14" s="506">
        <v>2524</v>
      </c>
      <c r="E14" s="506">
        <f>739+959</f>
        <v>1698</v>
      </c>
      <c r="F14" s="506">
        <f>2524</f>
        <v>2524</v>
      </c>
      <c r="G14" s="506">
        <v>2524</v>
      </c>
      <c r="H14" s="506">
        <v>2524</v>
      </c>
      <c r="I14" s="506">
        <v>2524</v>
      </c>
      <c r="J14" s="506">
        <v>2524</v>
      </c>
      <c r="K14" s="506">
        <f>739+1000</f>
        <v>1739</v>
      </c>
      <c r="L14" s="506">
        <f>2524+878</f>
        <v>3402</v>
      </c>
      <c r="M14" s="506">
        <v>2524</v>
      </c>
      <c r="N14" s="506">
        <f>2524-4+65-45-20</f>
        <v>2520</v>
      </c>
      <c r="O14" s="507">
        <f>SUM(C14:N14)</f>
        <v>29551</v>
      </c>
    </row>
    <row r="15" spans="1:16" s="499" customFormat="1" ht="15.95" customHeight="1" thickBot="1" x14ac:dyDescent="0.3">
      <c r="A15" s="495" t="s">
        <v>308</v>
      </c>
      <c r="B15" s="514" t="s">
        <v>459</v>
      </c>
      <c r="C15" s="515">
        <f>SUM(C6:C14)</f>
        <v>14959.333333333332</v>
      </c>
      <c r="D15" s="515">
        <f t="shared" ref="D15:M15" si="4">SUM(D6:D14)</f>
        <v>54940.5</v>
      </c>
      <c r="E15" s="515">
        <f t="shared" si="4"/>
        <v>56307.5</v>
      </c>
      <c r="F15" s="515">
        <f t="shared" si="4"/>
        <v>55024.5</v>
      </c>
      <c r="G15" s="515">
        <f t="shared" si="4"/>
        <v>57940.5</v>
      </c>
      <c r="H15" s="515">
        <f t="shared" si="4"/>
        <v>53194.5</v>
      </c>
      <c r="I15" s="515">
        <f t="shared" si="4"/>
        <v>14940.5</v>
      </c>
      <c r="J15" s="515">
        <f t="shared" si="4"/>
        <v>28834.25</v>
      </c>
      <c r="K15" s="515">
        <f t="shared" si="4"/>
        <v>73242.25</v>
      </c>
      <c r="L15" s="515">
        <f>SUM(L6:L14)</f>
        <v>63332.25</v>
      </c>
      <c r="M15" s="515">
        <f t="shared" si="4"/>
        <v>34209.25</v>
      </c>
      <c r="N15" s="515">
        <f>SUM(N6:N14)</f>
        <v>19638.5</v>
      </c>
      <c r="O15" s="516">
        <f>SUM(C15:N15)</f>
        <v>526563.83333333326</v>
      </c>
    </row>
    <row r="16" spans="1:16" s="499" customFormat="1" ht="15" customHeight="1" thickBot="1" x14ac:dyDescent="0.3">
      <c r="A16" s="495" t="s">
        <v>309</v>
      </c>
      <c r="B16" s="517" t="s">
        <v>280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9"/>
    </row>
    <row r="17" spans="1:16" s="508" customFormat="1" ht="14.1" customHeight="1" x14ac:dyDescent="0.25">
      <c r="A17" s="520" t="s">
        <v>310</v>
      </c>
      <c r="B17" s="521" t="s">
        <v>299</v>
      </c>
      <c r="C17" s="510">
        <f>74119/12</f>
        <v>6176.583333333333</v>
      </c>
      <c r="D17" s="510">
        <f t="shared" ref="D17:I17" si="5">74119/12</f>
        <v>6176.583333333333</v>
      </c>
      <c r="E17" s="510">
        <f t="shared" si="5"/>
        <v>6176.583333333333</v>
      </c>
      <c r="F17" s="510">
        <f t="shared" si="5"/>
        <v>6176.583333333333</v>
      </c>
      <c r="G17" s="510">
        <f t="shared" si="5"/>
        <v>6176.583333333333</v>
      </c>
      <c r="H17" s="510">
        <f t="shared" si="5"/>
        <v>6176.583333333333</v>
      </c>
      <c r="I17" s="510">
        <f t="shared" si="5"/>
        <v>6176.583333333333</v>
      </c>
      <c r="J17" s="510">
        <f>74119/12+1200</f>
        <v>7376.583333333333</v>
      </c>
      <c r="K17" s="510">
        <f>74119/12+1200</f>
        <v>7376.583333333333</v>
      </c>
      <c r="L17" s="510">
        <f>74119/12+1200</f>
        <v>7376.583333333333</v>
      </c>
      <c r="M17" s="510">
        <f>74119/12</f>
        <v>6176.583333333333</v>
      </c>
      <c r="N17" s="510">
        <f>74119/12-165</f>
        <v>6011.583333333333</v>
      </c>
      <c r="O17" s="511">
        <f t="shared" si="1"/>
        <v>77554</v>
      </c>
    </row>
    <row r="18" spans="1:16" s="508" customFormat="1" ht="27" customHeight="1" x14ac:dyDescent="0.25">
      <c r="A18" s="504" t="s">
        <v>313</v>
      </c>
      <c r="B18" s="505" t="s">
        <v>193</v>
      </c>
      <c r="C18" s="506">
        <f>14345/12</f>
        <v>1195.4166666666667</v>
      </c>
      <c r="D18" s="506">
        <f t="shared" ref="D18:I18" si="6">14345/12</f>
        <v>1195.4166666666667</v>
      </c>
      <c r="E18" s="506">
        <f t="shared" si="6"/>
        <v>1195.4166666666667</v>
      </c>
      <c r="F18" s="506">
        <f t="shared" si="6"/>
        <v>1195.4166666666667</v>
      </c>
      <c r="G18" s="506">
        <f t="shared" si="6"/>
        <v>1195.4166666666667</v>
      </c>
      <c r="H18" s="506">
        <f t="shared" si="6"/>
        <v>1195.4166666666667</v>
      </c>
      <c r="I18" s="506">
        <f t="shared" si="6"/>
        <v>1195.4166666666667</v>
      </c>
      <c r="J18" s="506">
        <f>14345/12+100</f>
        <v>1295.4166666666667</v>
      </c>
      <c r="K18" s="506">
        <f>14345/12+100</f>
        <v>1295.4166666666667</v>
      </c>
      <c r="L18" s="506">
        <f>14345/12+100</f>
        <v>1295.4166666666667</v>
      </c>
      <c r="M18" s="506">
        <f>14345/12+100</f>
        <v>1295.4166666666667</v>
      </c>
      <c r="N18" s="506">
        <f>14345/12+584-985</f>
        <v>794.41666666666674</v>
      </c>
      <c r="O18" s="507">
        <f t="shared" si="1"/>
        <v>14343.999999999998</v>
      </c>
      <c r="P18" s="522">
        <f>14344-O18</f>
        <v>0</v>
      </c>
    </row>
    <row r="19" spans="1:16" s="508" customFormat="1" ht="14.1" customHeight="1" x14ac:dyDescent="0.25">
      <c r="A19" s="504" t="s">
        <v>316</v>
      </c>
      <c r="B19" s="512" t="s">
        <v>194</v>
      </c>
      <c r="C19" s="506">
        <f>43045/12</f>
        <v>3587.0833333333335</v>
      </c>
      <c r="D19" s="506">
        <f t="shared" ref="D19:J19" si="7">43045/12</f>
        <v>3587.0833333333335</v>
      </c>
      <c r="E19" s="506">
        <f t="shared" si="7"/>
        <v>3587.0833333333335</v>
      </c>
      <c r="F19" s="506">
        <f t="shared" si="7"/>
        <v>3587.0833333333335</v>
      </c>
      <c r="G19" s="506">
        <f t="shared" si="7"/>
        <v>3587.0833333333335</v>
      </c>
      <c r="H19" s="506">
        <f t="shared" si="7"/>
        <v>3587.0833333333335</v>
      </c>
      <c r="I19" s="506">
        <f t="shared" si="7"/>
        <v>3587.0833333333335</v>
      </c>
      <c r="J19" s="506">
        <f t="shared" si="7"/>
        <v>3587.0833333333335</v>
      </c>
      <c r="K19" s="506">
        <f>43045/12+9535+10483</f>
        <v>23605.083333333336</v>
      </c>
      <c r="L19" s="506">
        <f>43045/12+9535</f>
        <v>13122.083333333334</v>
      </c>
      <c r="M19" s="506">
        <f>43045/12+9535</f>
        <v>13122.083333333334</v>
      </c>
      <c r="N19" s="506">
        <f>43045/12+518+9535+2</f>
        <v>13642.083333333334</v>
      </c>
      <c r="O19" s="507">
        <f t="shared" si="1"/>
        <v>92188</v>
      </c>
      <c r="P19" s="522">
        <f>92188-O19</f>
        <v>0</v>
      </c>
    </row>
    <row r="20" spans="1:16" s="508" customFormat="1" ht="14.1" customHeight="1" x14ac:dyDescent="0.25">
      <c r="A20" s="504" t="s">
        <v>319</v>
      </c>
      <c r="B20" s="512" t="s">
        <v>195</v>
      </c>
      <c r="C20" s="506">
        <f>6170/12+100</f>
        <v>614.16666666666663</v>
      </c>
      <c r="D20" s="506">
        <f t="shared" ref="D20:I20" si="8">6170/12+100</f>
        <v>614.16666666666663</v>
      </c>
      <c r="E20" s="506">
        <f t="shared" si="8"/>
        <v>614.16666666666663</v>
      </c>
      <c r="F20" s="506">
        <f t="shared" si="8"/>
        <v>614.16666666666663</v>
      </c>
      <c r="G20" s="506">
        <f t="shared" si="8"/>
        <v>614.16666666666663</v>
      </c>
      <c r="H20" s="506">
        <f t="shared" si="8"/>
        <v>614.16666666666663</v>
      </c>
      <c r="I20" s="506">
        <f t="shared" si="8"/>
        <v>614.16666666666663</v>
      </c>
      <c r="J20" s="506">
        <f>6170/12+6</f>
        <v>520.16666666666663</v>
      </c>
      <c r="K20" s="506">
        <f>6170/12</f>
        <v>514.16666666666663</v>
      </c>
      <c r="L20" s="506">
        <f>6170/12</f>
        <v>514.16666666666663</v>
      </c>
      <c r="M20" s="506">
        <f>6170/12</f>
        <v>514.16666666666663</v>
      </c>
      <c r="N20" s="506">
        <f>6170/12</f>
        <v>514.16666666666663</v>
      </c>
      <c r="O20" s="507">
        <f t="shared" si="1"/>
        <v>6876.0000000000009</v>
      </c>
      <c r="P20" s="522">
        <f>6876-O20</f>
        <v>0</v>
      </c>
    </row>
    <row r="21" spans="1:16" s="508" customFormat="1" ht="14.1" customHeight="1" x14ac:dyDescent="0.25">
      <c r="A21" s="504" t="s">
        <v>322</v>
      </c>
      <c r="B21" s="512" t="s">
        <v>460</v>
      </c>
      <c r="C21" s="506">
        <v>2537.75</v>
      </c>
      <c r="D21" s="506">
        <v>2537.75</v>
      </c>
      <c r="E21" s="506">
        <v>2537.75</v>
      </c>
      <c r="F21" s="506">
        <v>2537.75</v>
      </c>
      <c r="G21" s="506">
        <v>2537.75</v>
      </c>
      <c r="H21" s="506">
        <v>2537.75</v>
      </c>
      <c r="I21" s="506">
        <v>2537.75</v>
      </c>
      <c r="J21" s="506">
        <v>2537.75</v>
      </c>
      <c r="K21" s="506">
        <v>2537.75</v>
      </c>
      <c r="L21" s="506">
        <v>2537.75</v>
      </c>
      <c r="M21" s="506">
        <v>2537.75</v>
      </c>
      <c r="N21" s="506">
        <f>2537.75+500</f>
        <v>3037.75</v>
      </c>
      <c r="O21" s="507">
        <f t="shared" si="1"/>
        <v>30953</v>
      </c>
    </row>
    <row r="22" spans="1:16" s="508" customFormat="1" ht="14.1" customHeight="1" x14ac:dyDescent="0.25">
      <c r="A22" s="504" t="s">
        <v>325</v>
      </c>
      <c r="B22" s="512" t="s">
        <v>218</v>
      </c>
      <c r="C22" s="506"/>
      <c r="D22" s="506"/>
      <c r="E22" s="506"/>
      <c r="F22" s="506">
        <v>6849</v>
      </c>
      <c r="G22" s="506"/>
      <c r="H22" s="506">
        <f>41503-21425</f>
        <v>20078</v>
      </c>
      <c r="I22" s="506">
        <v>2668</v>
      </c>
      <c r="J22" s="506">
        <v>960</v>
      </c>
      <c r="K22" s="506">
        <f>1073+50000</f>
        <v>51073</v>
      </c>
      <c r="L22" s="506">
        <v>33620</v>
      </c>
      <c r="M22" s="506">
        <v>50000</v>
      </c>
      <c r="N22" s="506"/>
      <c r="O22" s="507">
        <f t="shared" si="1"/>
        <v>165248</v>
      </c>
      <c r="P22" s="522">
        <f>O22-165248</f>
        <v>0</v>
      </c>
    </row>
    <row r="23" spans="1:16" s="508" customFormat="1" x14ac:dyDescent="0.25">
      <c r="A23" s="504" t="s">
        <v>328</v>
      </c>
      <c r="B23" s="505" t="s">
        <v>220</v>
      </c>
      <c r="C23" s="506"/>
      <c r="D23" s="506"/>
      <c r="E23" s="506"/>
      <c r="F23" s="506"/>
      <c r="G23" s="506"/>
      <c r="H23" s="506">
        <v>20000</v>
      </c>
      <c r="I23" s="506">
        <v>13595</v>
      </c>
      <c r="J23" s="506"/>
      <c r="K23" s="506"/>
      <c r="L23" s="506"/>
      <c r="M23" s="506"/>
      <c r="N23" s="506"/>
      <c r="O23" s="507">
        <f t="shared" si="1"/>
        <v>33595</v>
      </c>
    </row>
    <row r="24" spans="1:16" s="508" customFormat="1" ht="14.1" customHeight="1" x14ac:dyDescent="0.25">
      <c r="A24" s="504" t="s">
        <v>331</v>
      </c>
      <c r="B24" s="512" t="s">
        <v>222</v>
      </c>
      <c r="C24" s="506"/>
      <c r="D24" s="506"/>
      <c r="E24" s="506"/>
      <c r="F24" s="506"/>
      <c r="G24" s="506"/>
      <c r="H24" s="506"/>
      <c r="I24" s="506"/>
      <c r="J24" s="506">
        <f>79556-55000</f>
        <v>24556</v>
      </c>
      <c r="K24" s="506"/>
      <c r="L24" s="506">
        <v>25000</v>
      </c>
      <c r="M24" s="506"/>
      <c r="N24" s="506">
        <v>30000</v>
      </c>
      <c r="O24" s="507">
        <f t="shared" si="1"/>
        <v>79556</v>
      </c>
    </row>
    <row r="25" spans="1:16" s="508" customFormat="1" ht="14.1" customHeight="1" thickBot="1" x14ac:dyDescent="0.3">
      <c r="A25" s="504" t="s">
        <v>334</v>
      </c>
      <c r="B25" s="512" t="s">
        <v>461</v>
      </c>
      <c r="C25" s="506">
        <f>24958/12</f>
        <v>2079.8333333333335</v>
      </c>
      <c r="D25" s="506">
        <f t="shared" ref="D25:M25" si="9">24958/12</f>
        <v>2079.8333333333335</v>
      </c>
      <c r="E25" s="506">
        <f t="shared" si="9"/>
        <v>2079.8333333333335</v>
      </c>
      <c r="F25" s="506">
        <f t="shared" si="9"/>
        <v>2079.8333333333335</v>
      </c>
      <c r="G25" s="506">
        <f t="shared" si="9"/>
        <v>2079.8333333333335</v>
      </c>
      <c r="H25" s="506">
        <f t="shared" si="9"/>
        <v>2079.8333333333335</v>
      </c>
      <c r="I25" s="506">
        <f t="shared" si="9"/>
        <v>2079.8333333333335</v>
      </c>
      <c r="J25" s="506">
        <f t="shared" si="9"/>
        <v>2079.8333333333335</v>
      </c>
      <c r="K25" s="506">
        <f t="shared" si="9"/>
        <v>2079.8333333333335</v>
      </c>
      <c r="L25" s="506">
        <f t="shared" si="9"/>
        <v>2079.8333333333335</v>
      </c>
      <c r="M25" s="506">
        <f t="shared" si="9"/>
        <v>2079.8333333333335</v>
      </c>
      <c r="N25" s="506">
        <f>24958/12+1292</f>
        <v>3371.8333333333335</v>
      </c>
      <c r="O25" s="507">
        <f t="shared" si="1"/>
        <v>26249.999999999996</v>
      </c>
      <c r="P25" s="522">
        <f>O25-26250</f>
        <v>0</v>
      </c>
    </row>
    <row r="26" spans="1:16" s="499" customFormat="1" ht="15.95" customHeight="1" thickBot="1" x14ac:dyDescent="0.3">
      <c r="A26" s="523" t="s">
        <v>336</v>
      </c>
      <c r="B26" s="514" t="s">
        <v>462</v>
      </c>
      <c r="C26" s="515">
        <f t="shared" ref="C26:N26" si="10">SUM(C17:C25)</f>
        <v>16190.833333333334</v>
      </c>
      <c r="D26" s="515">
        <f t="shared" si="10"/>
        <v>16190.833333333334</v>
      </c>
      <c r="E26" s="515">
        <f t="shared" si="10"/>
        <v>16190.833333333334</v>
      </c>
      <c r="F26" s="515">
        <f t="shared" si="10"/>
        <v>23039.833333333332</v>
      </c>
      <c r="G26" s="515">
        <f t="shared" si="10"/>
        <v>16190.833333333334</v>
      </c>
      <c r="H26" s="515">
        <f t="shared" si="10"/>
        <v>56268.833333333336</v>
      </c>
      <c r="I26" s="515">
        <f t="shared" si="10"/>
        <v>32453.833333333332</v>
      </c>
      <c r="J26" s="515">
        <f t="shared" si="10"/>
        <v>42912.833333333336</v>
      </c>
      <c r="K26" s="515">
        <f t="shared" si="10"/>
        <v>88481.833333333328</v>
      </c>
      <c r="L26" s="515">
        <f t="shared" si="10"/>
        <v>85545.833333333328</v>
      </c>
      <c r="M26" s="515">
        <f t="shared" si="10"/>
        <v>75725.833333333328</v>
      </c>
      <c r="N26" s="515">
        <f t="shared" si="10"/>
        <v>57371.833333333336</v>
      </c>
      <c r="O26" s="516">
        <f t="shared" si="1"/>
        <v>526564</v>
      </c>
    </row>
    <row r="27" spans="1:16" ht="16.5" thickBot="1" x14ac:dyDescent="0.3">
      <c r="A27" s="523"/>
      <c r="B27" s="524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6"/>
    </row>
    <row r="28" spans="1:16" x14ac:dyDescent="0.25">
      <c r="A28" s="527"/>
    </row>
    <row r="29" spans="1:16" x14ac:dyDescent="0.25">
      <c r="B29" s="528"/>
      <c r="C29" s="529"/>
      <c r="D29" s="529"/>
      <c r="N29" s="530">
        <f>63579-O6</f>
        <v>0.16666666667151731</v>
      </c>
      <c r="O29" s="486"/>
    </row>
    <row r="30" spans="1:16" x14ac:dyDescent="0.25">
      <c r="O30" s="486"/>
    </row>
    <row r="31" spans="1:16" x14ac:dyDescent="0.25">
      <c r="O31" s="486"/>
    </row>
    <row r="32" spans="1:16" x14ac:dyDescent="0.25">
      <c r="O32" s="486"/>
    </row>
    <row r="33" spans="1:1" s="486" customFormat="1" x14ac:dyDescent="0.25">
      <c r="A33" s="487"/>
    </row>
    <row r="34" spans="1:1" s="486" customFormat="1" x14ac:dyDescent="0.25">
      <c r="A34" s="487"/>
    </row>
    <row r="35" spans="1:1" s="486" customFormat="1" x14ac:dyDescent="0.25">
      <c r="A35" s="487"/>
    </row>
    <row r="36" spans="1:1" s="486" customFormat="1" x14ac:dyDescent="0.25">
      <c r="A36" s="487"/>
    </row>
    <row r="37" spans="1:1" s="486" customFormat="1" x14ac:dyDescent="0.25">
      <c r="A37" s="487"/>
    </row>
    <row r="38" spans="1:1" s="486" customFormat="1" x14ac:dyDescent="0.25">
      <c r="A38" s="487"/>
    </row>
    <row r="39" spans="1:1" s="486" customFormat="1" x14ac:dyDescent="0.25">
      <c r="A39" s="487"/>
    </row>
    <row r="40" spans="1:1" s="486" customFormat="1" x14ac:dyDescent="0.25">
      <c r="A40" s="487"/>
    </row>
    <row r="41" spans="1:1" s="486" customFormat="1" x14ac:dyDescent="0.25">
      <c r="A41" s="487"/>
    </row>
    <row r="42" spans="1:1" s="486" customFormat="1" x14ac:dyDescent="0.25">
      <c r="A42" s="487"/>
    </row>
    <row r="43" spans="1:1" s="486" customFormat="1" x14ac:dyDescent="0.25">
      <c r="A43" s="487"/>
    </row>
    <row r="44" spans="1:1" s="486" customFormat="1" x14ac:dyDescent="0.25">
      <c r="A44" s="487"/>
    </row>
    <row r="45" spans="1:1" s="486" customFormat="1" x14ac:dyDescent="0.25">
      <c r="A45" s="487"/>
    </row>
    <row r="46" spans="1:1" s="486" customFormat="1" x14ac:dyDescent="0.25">
      <c r="A46" s="487"/>
    </row>
    <row r="47" spans="1:1" s="486" customFormat="1" x14ac:dyDescent="0.25">
      <c r="A47" s="487"/>
    </row>
    <row r="48" spans="1:1" s="486" customFormat="1" x14ac:dyDescent="0.25">
      <c r="A48" s="487"/>
    </row>
    <row r="49" spans="1:1" s="486" customFormat="1" x14ac:dyDescent="0.25">
      <c r="A49" s="487"/>
    </row>
    <row r="50" spans="1:1" s="486" customFormat="1" x14ac:dyDescent="0.25">
      <c r="A50" s="487"/>
    </row>
    <row r="51" spans="1:1" s="486" customFormat="1" x14ac:dyDescent="0.25">
      <c r="A51" s="487"/>
    </row>
    <row r="52" spans="1:1" s="486" customFormat="1" x14ac:dyDescent="0.25">
      <c r="A52" s="487"/>
    </row>
    <row r="53" spans="1:1" s="486" customFormat="1" x14ac:dyDescent="0.25">
      <c r="A53" s="487"/>
    </row>
    <row r="54" spans="1:1" s="486" customFormat="1" x14ac:dyDescent="0.25">
      <c r="A54" s="487"/>
    </row>
    <row r="55" spans="1:1" s="486" customFormat="1" x14ac:dyDescent="0.25">
      <c r="A55" s="487"/>
    </row>
    <row r="56" spans="1:1" s="486" customFormat="1" x14ac:dyDescent="0.25">
      <c r="A56" s="487"/>
    </row>
    <row r="57" spans="1:1" s="486" customFormat="1" x14ac:dyDescent="0.25">
      <c r="A57" s="487"/>
    </row>
    <row r="58" spans="1:1" s="486" customFormat="1" x14ac:dyDescent="0.25">
      <c r="A58" s="487"/>
    </row>
    <row r="59" spans="1:1" s="486" customFormat="1" x14ac:dyDescent="0.25">
      <c r="A59" s="487"/>
    </row>
    <row r="60" spans="1:1" s="486" customFormat="1" x14ac:dyDescent="0.25">
      <c r="A60" s="487"/>
    </row>
    <row r="61" spans="1:1" s="486" customFormat="1" x14ac:dyDescent="0.25">
      <c r="A61" s="487"/>
    </row>
    <row r="62" spans="1:1" s="486" customFormat="1" x14ac:dyDescent="0.25">
      <c r="A62" s="487"/>
    </row>
    <row r="63" spans="1:1" s="486" customFormat="1" x14ac:dyDescent="0.25">
      <c r="A63" s="487"/>
    </row>
    <row r="64" spans="1:1" s="486" customFormat="1" x14ac:dyDescent="0.25">
      <c r="A64" s="487"/>
    </row>
    <row r="65" spans="1:1" s="486" customFormat="1" x14ac:dyDescent="0.25">
      <c r="A65" s="487"/>
    </row>
    <row r="66" spans="1:1" s="486" customFormat="1" x14ac:dyDescent="0.25">
      <c r="A66" s="487"/>
    </row>
    <row r="67" spans="1:1" s="486" customFormat="1" x14ac:dyDescent="0.25">
      <c r="A67" s="487"/>
    </row>
    <row r="68" spans="1:1" s="486" customFormat="1" x14ac:dyDescent="0.25">
      <c r="A68" s="487"/>
    </row>
    <row r="69" spans="1:1" s="486" customFormat="1" x14ac:dyDescent="0.25">
      <c r="A69" s="487"/>
    </row>
    <row r="70" spans="1:1" s="486" customFormat="1" x14ac:dyDescent="0.25">
      <c r="A70" s="487"/>
    </row>
    <row r="71" spans="1:1" s="486" customFormat="1" x14ac:dyDescent="0.25">
      <c r="A71" s="487"/>
    </row>
    <row r="72" spans="1:1" s="486" customFormat="1" x14ac:dyDescent="0.25">
      <c r="A72" s="487"/>
    </row>
    <row r="73" spans="1:1" s="486" customFormat="1" x14ac:dyDescent="0.25">
      <c r="A73" s="487"/>
    </row>
    <row r="74" spans="1:1" s="486" customFormat="1" x14ac:dyDescent="0.25">
      <c r="A74" s="487"/>
    </row>
    <row r="75" spans="1:1" s="486" customFormat="1" x14ac:dyDescent="0.25">
      <c r="A75" s="487"/>
    </row>
    <row r="76" spans="1:1" s="486" customFormat="1" x14ac:dyDescent="0.25">
      <c r="A76" s="487"/>
    </row>
    <row r="77" spans="1:1" s="486" customFormat="1" x14ac:dyDescent="0.25">
      <c r="A77" s="487"/>
    </row>
    <row r="78" spans="1:1" s="486" customFormat="1" x14ac:dyDescent="0.25">
      <c r="A78" s="487"/>
    </row>
    <row r="79" spans="1:1" s="486" customFormat="1" x14ac:dyDescent="0.25">
      <c r="A79" s="487"/>
    </row>
    <row r="80" spans="1:1" s="486" customFormat="1" x14ac:dyDescent="0.25">
      <c r="A80" s="487"/>
    </row>
    <row r="81" spans="1:1" s="486" customFormat="1" x14ac:dyDescent="0.25">
      <c r="A81" s="487"/>
    </row>
    <row r="82" spans="1:1" s="486" customFormat="1" x14ac:dyDescent="0.25">
      <c r="A82" s="487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&amp;C&amp;"Times New Roman,Félkövér"&amp;9Tiszagyulaháza Község 2014. évi előirányzat-felhasználási terve&amp;R&amp;"-,Dőlt"&amp;8
 12. melléklet a 8/2015. (V. 19.)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view="pageLayout" zoomScaleNormal="100" workbookViewId="0">
      <selection activeCell="B2" sqref="B2"/>
    </sheetView>
  </sheetViews>
  <sheetFormatPr defaultRowHeight="15" x14ac:dyDescent="0.25"/>
  <cols>
    <col min="1" max="1" width="4.42578125" style="195" customWidth="1"/>
    <col min="2" max="2" width="44.140625" style="196" customWidth="1"/>
    <col min="3" max="3" width="7.5703125" style="197" customWidth="1"/>
    <col min="4" max="4" width="8" style="197" customWidth="1"/>
    <col min="5" max="5" width="8.85546875" style="197" customWidth="1"/>
    <col min="6" max="6" width="8.140625" style="197" customWidth="1"/>
    <col min="7" max="7" width="8" style="197" customWidth="1"/>
    <col min="8" max="8" width="8.85546875" style="197" customWidth="1"/>
    <col min="9" max="16384" width="9.140625" style="198"/>
  </cols>
  <sheetData>
    <row r="1" spans="1:8" s="95" customFormat="1" ht="15.95" customHeight="1" thickBot="1" x14ac:dyDescent="0.3">
      <c r="A1" s="93"/>
      <c r="B1" s="93"/>
      <c r="C1" s="94"/>
      <c r="D1" s="94"/>
      <c r="E1" s="94"/>
      <c r="F1" s="94"/>
      <c r="G1" s="94"/>
      <c r="H1" s="94" t="s">
        <v>2</v>
      </c>
    </row>
    <row r="2" spans="1:8" s="101" customFormat="1" ht="21.75" thickBot="1" x14ac:dyDescent="0.3">
      <c r="A2" s="96" t="s">
        <v>269</v>
      </c>
      <c r="B2" s="97" t="s">
        <v>270</v>
      </c>
      <c r="C2" s="98" t="s">
        <v>5</v>
      </c>
      <c r="D2" s="99"/>
      <c r="E2" s="100"/>
      <c r="F2" s="98" t="s">
        <v>6</v>
      </c>
      <c r="G2" s="99"/>
      <c r="H2" s="100"/>
    </row>
    <row r="3" spans="1:8" s="105" customFormat="1" ht="12.95" customHeight="1" thickBot="1" x14ac:dyDescent="0.3">
      <c r="A3" s="102" t="s">
        <v>7</v>
      </c>
      <c r="B3" s="103" t="s">
        <v>8</v>
      </c>
      <c r="C3" s="104" t="s">
        <v>9</v>
      </c>
      <c r="D3" s="104" t="s">
        <v>10</v>
      </c>
      <c r="E3" s="104" t="s">
        <v>11</v>
      </c>
      <c r="F3" s="104" t="s">
        <v>12</v>
      </c>
      <c r="G3" s="104" t="s">
        <v>271</v>
      </c>
      <c r="H3" s="104" t="s">
        <v>13</v>
      </c>
    </row>
    <row r="4" spans="1:8" s="105" customFormat="1" ht="12.95" customHeight="1" x14ac:dyDescent="0.25">
      <c r="A4" s="106"/>
      <c r="B4" s="106" t="s">
        <v>272</v>
      </c>
      <c r="C4" s="107" t="s">
        <v>273</v>
      </c>
      <c r="D4" s="106" t="s">
        <v>274</v>
      </c>
      <c r="E4" s="106" t="s">
        <v>275</v>
      </c>
      <c r="F4" s="107" t="s">
        <v>273</v>
      </c>
      <c r="G4" s="106" t="s">
        <v>274</v>
      </c>
      <c r="H4" s="106" t="s">
        <v>275</v>
      </c>
    </row>
    <row r="5" spans="1:8" s="105" customFormat="1" ht="15.95" customHeight="1" thickBot="1" x14ac:dyDescent="0.3">
      <c r="A5" s="108"/>
      <c r="B5" s="108"/>
      <c r="C5" s="109"/>
      <c r="D5" s="108"/>
      <c r="E5" s="108"/>
      <c r="F5" s="109"/>
      <c r="G5" s="108"/>
      <c r="H5" s="108"/>
    </row>
    <row r="6" spans="1:8" s="105" customFormat="1" ht="12" customHeight="1" thickBot="1" x14ac:dyDescent="0.3">
      <c r="A6" s="110" t="s">
        <v>21</v>
      </c>
      <c r="B6" s="111" t="s">
        <v>22</v>
      </c>
      <c r="C6" s="112">
        <f>+C7+C8+C9+C10+C11+C12</f>
        <v>65680</v>
      </c>
      <c r="D6" s="112">
        <f>+D7+D8+D9+D10+D11+D12</f>
        <v>0</v>
      </c>
      <c r="E6" s="112">
        <f>C6+D6</f>
        <v>65680</v>
      </c>
      <c r="F6" s="112">
        <f>+F7+F8+F9+F10+F11+F12</f>
        <v>63579</v>
      </c>
      <c r="G6" s="112">
        <f>+G7+G8+G9+G10+G11+G12</f>
        <v>0</v>
      </c>
      <c r="H6" s="112">
        <f>F6+G6</f>
        <v>63579</v>
      </c>
    </row>
    <row r="7" spans="1:8" s="116" customFormat="1" ht="12" customHeight="1" x14ac:dyDescent="0.2">
      <c r="A7" s="113" t="s">
        <v>23</v>
      </c>
      <c r="B7" s="114" t="s">
        <v>24</v>
      </c>
      <c r="C7" s="115">
        <v>11621</v>
      </c>
      <c r="D7" s="115"/>
      <c r="E7" s="115">
        <f>D7+C7</f>
        <v>11621</v>
      </c>
      <c r="F7" s="115">
        <v>14659</v>
      </c>
      <c r="G7" s="115"/>
      <c r="H7" s="115">
        <f>G7+F7</f>
        <v>14659</v>
      </c>
    </row>
    <row r="8" spans="1:8" s="120" customFormat="1" ht="12" customHeight="1" x14ac:dyDescent="0.2">
      <c r="A8" s="117" t="s">
        <v>25</v>
      </c>
      <c r="B8" s="118" t="s">
        <v>26</v>
      </c>
      <c r="C8" s="119">
        <v>15968</v>
      </c>
      <c r="D8" s="119"/>
      <c r="E8" s="115">
        <f>D8+C8</f>
        <v>15968</v>
      </c>
      <c r="F8" s="119">
        <v>15307</v>
      </c>
      <c r="G8" s="119"/>
      <c r="H8" s="115">
        <f>G8+F8</f>
        <v>15307</v>
      </c>
    </row>
    <row r="9" spans="1:8" s="120" customFormat="1" ht="12" customHeight="1" x14ac:dyDescent="0.2">
      <c r="A9" s="117" t="s">
        <v>27</v>
      </c>
      <c r="B9" s="118" t="s">
        <v>28</v>
      </c>
      <c r="C9" s="119">
        <v>26067</v>
      </c>
      <c r="D9" s="119"/>
      <c r="E9" s="115">
        <f>D9+C9</f>
        <v>26067</v>
      </c>
      <c r="F9" s="119">
        <v>21399</v>
      </c>
      <c r="G9" s="119"/>
      <c r="H9" s="115">
        <f>G9+F9</f>
        <v>21399</v>
      </c>
    </row>
    <row r="10" spans="1:8" s="120" customFormat="1" ht="12" customHeight="1" x14ac:dyDescent="0.2">
      <c r="A10" s="117" t="s">
        <v>29</v>
      </c>
      <c r="B10" s="118" t="s">
        <v>30</v>
      </c>
      <c r="C10" s="119">
        <v>856</v>
      </c>
      <c r="D10" s="119"/>
      <c r="E10" s="115">
        <f>D10+C10</f>
        <v>856</v>
      </c>
      <c r="F10" s="119">
        <v>856</v>
      </c>
      <c r="G10" s="119"/>
      <c r="H10" s="115">
        <f>G10+F10</f>
        <v>856</v>
      </c>
    </row>
    <row r="11" spans="1:8" s="120" customFormat="1" ht="12" customHeight="1" x14ac:dyDescent="0.2">
      <c r="A11" s="117" t="s">
        <v>31</v>
      </c>
      <c r="B11" s="118" t="s">
        <v>32</v>
      </c>
      <c r="C11" s="119"/>
      <c r="D11" s="119"/>
      <c r="E11" s="115"/>
      <c r="F11" s="119">
        <v>6062</v>
      </c>
      <c r="G11" s="119"/>
      <c r="H11" s="115">
        <f>G11+F11</f>
        <v>6062</v>
      </c>
    </row>
    <row r="12" spans="1:8" s="116" customFormat="1" ht="12" customHeight="1" thickBot="1" x14ac:dyDescent="0.25">
      <c r="A12" s="121" t="s">
        <v>33</v>
      </c>
      <c r="B12" s="122" t="s">
        <v>34</v>
      </c>
      <c r="C12" s="115">
        <v>11168</v>
      </c>
      <c r="D12" s="115"/>
      <c r="E12" s="115">
        <f t="shared" ref="E12:E19" si="0">C12+D12</f>
        <v>11168</v>
      </c>
      <c r="F12" s="115">
        <v>5296</v>
      </c>
      <c r="G12" s="115"/>
      <c r="H12" s="115">
        <v>8046</v>
      </c>
    </row>
    <row r="13" spans="1:8" s="116" customFormat="1" ht="12" customHeight="1" thickBot="1" x14ac:dyDescent="0.3">
      <c r="A13" s="123" t="s">
        <v>35</v>
      </c>
      <c r="B13" s="124" t="s">
        <v>36</v>
      </c>
      <c r="C13" s="112">
        <f>+C14+C15+C16+C17+C18</f>
        <v>0</v>
      </c>
      <c r="D13" s="112">
        <f>+D14+D15+D16+D17+D18</f>
        <v>0</v>
      </c>
      <c r="E13" s="112">
        <f t="shared" si="0"/>
        <v>0</v>
      </c>
      <c r="F13" s="112">
        <v>55575</v>
      </c>
      <c r="G13" s="112">
        <f>+G14+G15+G16+G17+G18</f>
        <v>0</v>
      </c>
      <c r="H13" s="112">
        <v>55575</v>
      </c>
    </row>
    <row r="14" spans="1:8" s="116" customFormat="1" ht="12" customHeight="1" x14ac:dyDescent="0.2">
      <c r="A14" s="113" t="s">
        <v>37</v>
      </c>
      <c r="B14" s="114" t="s">
        <v>38</v>
      </c>
      <c r="C14" s="115"/>
      <c r="D14" s="115"/>
      <c r="E14" s="115">
        <f t="shared" si="0"/>
        <v>0</v>
      </c>
      <c r="F14" s="115"/>
      <c r="G14" s="115"/>
      <c r="H14" s="115">
        <f>F14+G14</f>
        <v>0</v>
      </c>
    </row>
    <row r="15" spans="1:8" s="116" customFormat="1" ht="12" customHeight="1" x14ac:dyDescent="0.2">
      <c r="A15" s="117" t="s">
        <v>39</v>
      </c>
      <c r="B15" s="118" t="s">
        <v>40</v>
      </c>
      <c r="C15" s="119"/>
      <c r="D15" s="119"/>
      <c r="E15" s="115">
        <f t="shared" si="0"/>
        <v>0</v>
      </c>
      <c r="F15" s="119"/>
      <c r="G15" s="119"/>
      <c r="H15" s="115">
        <f>F15+G15</f>
        <v>0</v>
      </c>
    </row>
    <row r="16" spans="1:8" s="116" customFormat="1" ht="12" customHeight="1" x14ac:dyDescent="0.2">
      <c r="A16" s="117" t="s">
        <v>41</v>
      </c>
      <c r="B16" s="118" t="s">
        <v>42</v>
      </c>
      <c r="C16" s="119"/>
      <c r="D16" s="119"/>
      <c r="E16" s="115">
        <f t="shared" si="0"/>
        <v>0</v>
      </c>
      <c r="F16" s="119">
        <v>0</v>
      </c>
      <c r="G16" s="119"/>
      <c r="H16" s="115">
        <v>0</v>
      </c>
    </row>
    <row r="17" spans="1:8" s="116" customFormat="1" ht="12" customHeight="1" x14ac:dyDescent="0.2">
      <c r="A17" s="117" t="s">
        <v>44</v>
      </c>
      <c r="B17" s="118" t="s">
        <v>45</v>
      </c>
      <c r="C17" s="119"/>
      <c r="D17" s="119"/>
      <c r="E17" s="115">
        <f t="shared" si="0"/>
        <v>0</v>
      </c>
      <c r="F17" s="119"/>
      <c r="G17" s="119"/>
      <c r="H17" s="115">
        <f>F17+G17</f>
        <v>0</v>
      </c>
    </row>
    <row r="18" spans="1:8" s="116" customFormat="1" ht="12" customHeight="1" x14ac:dyDescent="0.2">
      <c r="A18" s="117" t="s">
        <v>46</v>
      </c>
      <c r="B18" s="118" t="s">
        <v>47</v>
      </c>
      <c r="C18" s="119"/>
      <c r="D18" s="119"/>
      <c r="E18" s="115">
        <f t="shared" si="0"/>
        <v>0</v>
      </c>
      <c r="F18" s="119">
        <v>55575</v>
      </c>
      <c r="G18" s="119"/>
      <c r="H18" s="115">
        <v>55575</v>
      </c>
    </row>
    <row r="19" spans="1:8" s="120" customFormat="1" ht="12" customHeight="1" thickBot="1" x14ac:dyDescent="0.25">
      <c r="A19" s="121" t="s">
        <v>48</v>
      </c>
      <c r="B19" s="122" t="s">
        <v>49</v>
      </c>
      <c r="C19" s="125"/>
      <c r="D19" s="125"/>
      <c r="E19" s="115">
        <f t="shared" si="0"/>
        <v>0</v>
      </c>
      <c r="F19" s="125">
        <v>54925</v>
      </c>
      <c r="G19" s="125"/>
      <c r="H19" s="115">
        <v>54925</v>
      </c>
    </row>
    <row r="20" spans="1:8" s="120" customFormat="1" ht="12" customHeight="1" thickBot="1" x14ac:dyDescent="0.3">
      <c r="A20" s="123" t="s">
        <v>50</v>
      </c>
      <c r="B20" s="111" t="s">
        <v>51</v>
      </c>
      <c r="C20" s="112">
        <f>+C21+C22+C23+C24+C25</f>
        <v>238254</v>
      </c>
      <c r="D20" s="112">
        <f>+D21+D22+D23+D24+D25</f>
        <v>0</v>
      </c>
      <c r="E20" s="112">
        <f t="shared" ref="E20:E45" si="1">D20+C20</f>
        <v>238254</v>
      </c>
      <c r="F20" s="112">
        <f>+F21+F22+F23+F24+F25</f>
        <v>274963</v>
      </c>
      <c r="G20" s="112">
        <f>+G21+G22+G23+G24+G25</f>
        <v>0</v>
      </c>
      <c r="H20" s="112">
        <f>G20+F20</f>
        <v>274963</v>
      </c>
    </row>
    <row r="21" spans="1:8" s="120" customFormat="1" ht="12" customHeight="1" x14ac:dyDescent="0.2">
      <c r="A21" s="113" t="s">
        <v>52</v>
      </c>
      <c r="B21" s="114" t="s">
        <v>53</v>
      </c>
      <c r="C21" s="115"/>
      <c r="D21" s="115"/>
      <c r="E21" s="115">
        <f t="shared" si="1"/>
        <v>0</v>
      </c>
      <c r="F21" s="115"/>
      <c r="G21" s="115"/>
      <c r="H21" s="115">
        <f>G21+F21</f>
        <v>0</v>
      </c>
    </row>
    <row r="22" spans="1:8" s="116" customFormat="1" ht="12" customHeight="1" x14ac:dyDescent="0.2">
      <c r="A22" s="117" t="s">
        <v>54</v>
      </c>
      <c r="B22" s="118" t="s">
        <v>55</v>
      </c>
      <c r="C22" s="119"/>
      <c r="D22" s="119"/>
      <c r="E22" s="115">
        <f t="shared" si="1"/>
        <v>0</v>
      </c>
      <c r="F22" s="119"/>
      <c r="G22" s="119"/>
      <c r="H22" s="115">
        <f>G22+F22</f>
        <v>0</v>
      </c>
    </row>
    <row r="23" spans="1:8" s="120" customFormat="1" ht="12" customHeight="1" x14ac:dyDescent="0.2">
      <c r="A23" s="117" t="s">
        <v>56</v>
      </c>
      <c r="B23" s="118" t="s">
        <v>57</v>
      </c>
      <c r="C23" s="119"/>
      <c r="D23" s="119"/>
      <c r="E23" s="115">
        <f t="shared" si="1"/>
        <v>0</v>
      </c>
      <c r="F23" s="119"/>
      <c r="G23" s="119"/>
      <c r="H23" s="115">
        <f>G23+F23</f>
        <v>0</v>
      </c>
    </row>
    <row r="24" spans="1:8" s="120" customFormat="1" ht="12" customHeight="1" x14ac:dyDescent="0.2">
      <c r="A24" s="117" t="s">
        <v>58</v>
      </c>
      <c r="B24" s="118" t="s">
        <v>59</v>
      </c>
      <c r="C24" s="119"/>
      <c r="D24" s="119"/>
      <c r="E24" s="115">
        <f t="shared" si="1"/>
        <v>0</v>
      </c>
      <c r="F24" s="119"/>
      <c r="G24" s="119"/>
      <c r="H24" s="115">
        <f>G24+F24</f>
        <v>0</v>
      </c>
    </row>
    <row r="25" spans="1:8" s="120" customFormat="1" ht="12" customHeight="1" x14ac:dyDescent="0.2">
      <c r="A25" s="117" t="s">
        <v>60</v>
      </c>
      <c r="B25" s="118" t="s">
        <v>61</v>
      </c>
      <c r="C25" s="119">
        <v>238254</v>
      </c>
      <c r="D25" s="119"/>
      <c r="E25" s="115">
        <f t="shared" si="1"/>
        <v>238254</v>
      </c>
      <c r="F25" s="119">
        <v>274963</v>
      </c>
      <c r="G25" s="119"/>
      <c r="H25" s="115">
        <v>274963</v>
      </c>
    </row>
    <row r="26" spans="1:8" s="120" customFormat="1" ht="12" customHeight="1" thickBot="1" x14ac:dyDescent="0.25">
      <c r="A26" s="121" t="s">
        <v>63</v>
      </c>
      <c r="B26" s="122" t="s">
        <v>64</v>
      </c>
      <c r="C26" s="125">
        <v>232222</v>
      </c>
      <c r="D26" s="125"/>
      <c r="E26" s="115">
        <f t="shared" si="1"/>
        <v>232222</v>
      </c>
      <c r="F26" s="125">
        <v>274963</v>
      </c>
      <c r="G26" s="125"/>
      <c r="H26" s="115">
        <v>274963</v>
      </c>
    </row>
    <row r="27" spans="1:8" s="120" customFormat="1" ht="12" customHeight="1" thickBot="1" x14ac:dyDescent="0.3">
      <c r="A27" s="123" t="s">
        <v>66</v>
      </c>
      <c r="B27" s="111" t="s">
        <v>67</v>
      </c>
      <c r="C27" s="126">
        <f>+C28+C31+C32+C33</f>
        <v>6155</v>
      </c>
      <c r="D27" s="126">
        <f>+D28+D31+D32+D33</f>
        <v>0</v>
      </c>
      <c r="E27" s="126">
        <f t="shared" si="1"/>
        <v>6155</v>
      </c>
      <c r="F27" s="126">
        <f>+F28+F31+F32+F33</f>
        <v>14075</v>
      </c>
      <c r="G27" s="126">
        <f>+G28+G31+G32+G33</f>
        <v>0</v>
      </c>
      <c r="H27" s="126">
        <f>G27+F27</f>
        <v>14075</v>
      </c>
    </row>
    <row r="28" spans="1:8" s="120" customFormat="1" ht="12" customHeight="1" x14ac:dyDescent="0.2">
      <c r="A28" s="113" t="s">
        <v>68</v>
      </c>
      <c r="B28" s="114" t="s">
        <v>69</v>
      </c>
      <c r="C28" s="127">
        <f>+C29+C30</f>
        <v>4800</v>
      </c>
      <c r="D28" s="127">
        <f>+D29+D30</f>
        <v>0</v>
      </c>
      <c r="E28" s="127">
        <f t="shared" si="1"/>
        <v>4800</v>
      </c>
      <c r="F28" s="127">
        <f>+F29+F30</f>
        <v>11130</v>
      </c>
      <c r="G28" s="127">
        <f>+G29+G30</f>
        <v>0</v>
      </c>
      <c r="H28" s="127">
        <f>G28+F28</f>
        <v>11130</v>
      </c>
    </row>
    <row r="29" spans="1:8" s="120" customFormat="1" ht="12" customHeight="1" x14ac:dyDescent="0.2">
      <c r="A29" s="117" t="s">
        <v>70</v>
      </c>
      <c r="B29" s="118" t="s">
        <v>71</v>
      </c>
      <c r="C29" s="119">
        <v>2000</v>
      </c>
      <c r="D29" s="119"/>
      <c r="E29" s="127">
        <f t="shared" si="1"/>
        <v>2000</v>
      </c>
      <c r="F29" s="119">
        <v>2590</v>
      </c>
      <c r="G29" s="119"/>
      <c r="H29" s="127">
        <f>G29+F29</f>
        <v>2590</v>
      </c>
    </row>
    <row r="30" spans="1:8" s="120" customFormat="1" ht="12" customHeight="1" x14ac:dyDescent="0.2">
      <c r="A30" s="117" t="s">
        <v>72</v>
      </c>
      <c r="B30" s="118" t="s">
        <v>73</v>
      </c>
      <c r="C30" s="119">
        <v>2800</v>
      </c>
      <c r="D30" s="119"/>
      <c r="E30" s="127">
        <f t="shared" si="1"/>
        <v>2800</v>
      </c>
      <c r="F30" s="119">
        <v>8540</v>
      </c>
      <c r="G30" s="119"/>
      <c r="H30" s="127">
        <v>4900</v>
      </c>
    </row>
    <row r="31" spans="1:8" s="120" customFormat="1" ht="12" customHeight="1" x14ac:dyDescent="0.2">
      <c r="A31" s="117" t="s">
        <v>74</v>
      </c>
      <c r="B31" s="118" t="s">
        <v>75</v>
      </c>
      <c r="C31" s="119">
        <v>960</v>
      </c>
      <c r="D31" s="119"/>
      <c r="E31" s="127">
        <f t="shared" si="1"/>
        <v>960</v>
      </c>
      <c r="F31" s="119">
        <v>1490</v>
      </c>
      <c r="G31" s="119"/>
      <c r="H31" s="127">
        <f t="shared" ref="H31:H36" si="2">G31+F31</f>
        <v>1490</v>
      </c>
    </row>
    <row r="32" spans="1:8" s="120" customFormat="1" ht="12" customHeight="1" x14ac:dyDescent="0.2">
      <c r="A32" s="117" t="s">
        <v>76</v>
      </c>
      <c r="B32" s="118" t="s">
        <v>77</v>
      </c>
      <c r="C32" s="119">
        <v>210</v>
      </c>
      <c r="D32" s="119"/>
      <c r="E32" s="127">
        <f t="shared" si="1"/>
        <v>210</v>
      </c>
      <c r="F32" s="119">
        <v>990</v>
      </c>
      <c r="G32" s="119"/>
      <c r="H32" s="127">
        <f t="shared" si="2"/>
        <v>990</v>
      </c>
    </row>
    <row r="33" spans="1:8" s="120" customFormat="1" ht="12" customHeight="1" thickBot="1" x14ac:dyDescent="0.25">
      <c r="A33" s="121" t="s">
        <v>78</v>
      </c>
      <c r="B33" s="122" t="s">
        <v>79</v>
      </c>
      <c r="C33" s="125">
        <v>185</v>
      </c>
      <c r="D33" s="125"/>
      <c r="E33" s="127">
        <f t="shared" si="1"/>
        <v>185</v>
      </c>
      <c r="F33" s="125">
        <v>465</v>
      </c>
      <c r="G33" s="125"/>
      <c r="H33" s="127">
        <f t="shared" si="2"/>
        <v>465</v>
      </c>
    </row>
    <row r="34" spans="1:8" s="120" customFormat="1" ht="12" customHeight="1" thickBot="1" x14ac:dyDescent="0.3">
      <c r="A34" s="123" t="s">
        <v>80</v>
      </c>
      <c r="B34" s="111" t="s">
        <v>81</v>
      </c>
      <c r="C34" s="112">
        <f>SUM(C35:C44)</f>
        <v>1093</v>
      </c>
      <c r="D34" s="112">
        <f>SUM(D35:D44)</f>
        <v>7793</v>
      </c>
      <c r="E34" s="112">
        <f t="shared" si="1"/>
        <v>8886</v>
      </c>
      <c r="F34" s="112">
        <f>SUM(F35:F44)</f>
        <v>10586</v>
      </c>
      <c r="G34" s="112">
        <f>SUM(G35:G44)</f>
        <v>10308</v>
      </c>
      <c r="H34" s="112">
        <f t="shared" si="2"/>
        <v>20894</v>
      </c>
    </row>
    <row r="35" spans="1:8" s="120" customFormat="1" ht="12" customHeight="1" x14ac:dyDescent="0.2">
      <c r="A35" s="113" t="s">
        <v>82</v>
      </c>
      <c r="B35" s="114" t="s">
        <v>83</v>
      </c>
      <c r="C35" s="115"/>
      <c r="D35" s="115"/>
      <c r="E35" s="115">
        <f t="shared" si="1"/>
        <v>0</v>
      </c>
      <c r="F35" s="115">
        <v>431</v>
      </c>
      <c r="G35" s="115"/>
      <c r="H35" s="115">
        <f t="shared" si="2"/>
        <v>431</v>
      </c>
    </row>
    <row r="36" spans="1:8" s="120" customFormat="1" ht="12" customHeight="1" x14ac:dyDescent="0.2">
      <c r="A36" s="117" t="s">
        <v>84</v>
      </c>
      <c r="B36" s="118" t="s">
        <v>85</v>
      </c>
      <c r="C36" s="119">
        <v>993</v>
      </c>
      <c r="D36" s="119">
        <v>4409</v>
      </c>
      <c r="E36" s="115">
        <f t="shared" si="1"/>
        <v>5402</v>
      </c>
      <c r="F36" s="119">
        <f>10619-G36</f>
        <v>4010</v>
      </c>
      <c r="G36" s="119">
        <v>6609</v>
      </c>
      <c r="H36" s="115">
        <f t="shared" si="2"/>
        <v>10619</v>
      </c>
    </row>
    <row r="37" spans="1:8" s="120" customFormat="1" ht="12" customHeight="1" x14ac:dyDescent="0.2">
      <c r="A37" s="117" t="s">
        <v>86</v>
      </c>
      <c r="B37" s="118" t="s">
        <v>87</v>
      </c>
      <c r="C37" s="119"/>
      <c r="D37" s="119"/>
      <c r="E37" s="115">
        <f t="shared" si="1"/>
        <v>0</v>
      </c>
      <c r="F37" s="119">
        <v>2500</v>
      </c>
      <c r="G37" s="119"/>
      <c r="H37" s="115">
        <v>2000</v>
      </c>
    </row>
    <row r="38" spans="1:8" s="120" customFormat="1" ht="12" customHeight="1" x14ac:dyDescent="0.2">
      <c r="A38" s="117" t="s">
        <v>88</v>
      </c>
      <c r="B38" s="118" t="s">
        <v>89</v>
      </c>
      <c r="C38" s="119"/>
      <c r="D38" s="119"/>
      <c r="E38" s="115">
        <f t="shared" si="1"/>
        <v>0</v>
      </c>
      <c r="F38" s="119">
        <v>43</v>
      </c>
      <c r="G38" s="119"/>
      <c r="H38" s="115">
        <f t="shared" ref="H38:H45" si="3">G38+F38</f>
        <v>43</v>
      </c>
    </row>
    <row r="39" spans="1:8" s="120" customFormat="1" ht="12" customHeight="1" x14ac:dyDescent="0.2">
      <c r="A39" s="117" t="s">
        <v>90</v>
      </c>
      <c r="B39" s="118" t="s">
        <v>91</v>
      </c>
      <c r="C39" s="119"/>
      <c r="D39" s="119">
        <v>1728</v>
      </c>
      <c r="E39" s="115">
        <f t="shared" si="1"/>
        <v>1728</v>
      </c>
      <c r="F39" s="119">
        <f>3768-G39</f>
        <v>2246</v>
      </c>
      <c r="G39" s="119">
        <v>1522</v>
      </c>
      <c r="H39" s="115">
        <f t="shared" si="3"/>
        <v>3768</v>
      </c>
    </row>
    <row r="40" spans="1:8" s="120" customFormat="1" ht="12" customHeight="1" x14ac:dyDescent="0.2">
      <c r="A40" s="117" t="s">
        <v>92</v>
      </c>
      <c r="B40" s="118" t="s">
        <v>93</v>
      </c>
      <c r="C40" s="119"/>
      <c r="D40" s="119">
        <v>1656</v>
      </c>
      <c r="E40" s="115">
        <f t="shared" si="1"/>
        <v>1656</v>
      </c>
      <c r="F40" s="119">
        <f>3329-G40</f>
        <v>1167</v>
      </c>
      <c r="G40" s="119">
        <v>2162</v>
      </c>
      <c r="H40" s="115">
        <f t="shared" si="3"/>
        <v>3329</v>
      </c>
    </row>
    <row r="41" spans="1:8" s="120" customFormat="1" ht="12" customHeight="1" x14ac:dyDescent="0.2">
      <c r="A41" s="117" t="s">
        <v>94</v>
      </c>
      <c r="B41" s="118" t="s">
        <v>95</v>
      </c>
      <c r="C41" s="119"/>
      <c r="D41" s="119"/>
      <c r="E41" s="115">
        <f t="shared" si="1"/>
        <v>0</v>
      </c>
      <c r="F41" s="119"/>
      <c r="G41" s="119"/>
      <c r="H41" s="115">
        <f t="shared" si="3"/>
        <v>0</v>
      </c>
    </row>
    <row r="42" spans="1:8" s="120" customFormat="1" ht="12" customHeight="1" x14ac:dyDescent="0.2">
      <c r="A42" s="117" t="s">
        <v>96</v>
      </c>
      <c r="B42" s="118" t="s">
        <v>97</v>
      </c>
      <c r="C42" s="119">
        <v>100</v>
      </c>
      <c r="D42" s="119"/>
      <c r="E42" s="115">
        <f t="shared" si="1"/>
        <v>100</v>
      </c>
      <c r="F42" s="119">
        <f>85-G42</f>
        <v>70</v>
      </c>
      <c r="G42" s="119">
        <v>15</v>
      </c>
      <c r="H42" s="115">
        <f t="shared" si="3"/>
        <v>85</v>
      </c>
    </row>
    <row r="43" spans="1:8" s="120" customFormat="1" ht="12" customHeight="1" x14ac:dyDescent="0.2">
      <c r="A43" s="117" t="s">
        <v>98</v>
      </c>
      <c r="B43" s="118" t="s">
        <v>99</v>
      </c>
      <c r="C43" s="128"/>
      <c r="D43" s="128"/>
      <c r="E43" s="115">
        <f t="shared" si="1"/>
        <v>0</v>
      </c>
      <c r="F43" s="128"/>
      <c r="G43" s="128"/>
      <c r="H43" s="115">
        <f t="shared" si="3"/>
        <v>0</v>
      </c>
    </row>
    <row r="44" spans="1:8" s="120" customFormat="1" ht="12" customHeight="1" thickBot="1" x14ac:dyDescent="0.25">
      <c r="A44" s="121" t="s">
        <v>101</v>
      </c>
      <c r="B44" s="122" t="s">
        <v>102</v>
      </c>
      <c r="C44" s="129"/>
      <c r="D44" s="129"/>
      <c r="E44" s="115">
        <f t="shared" si="1"/>
        <v>0</v>
      </c>
      <c r="F44" s="129">
        <v>119</v>
      </c>
      <c r="G44" s="129"/>
      <c r="H44" s="115">
        <f t="shared" si="3"/>
        <v>119</v>
      </c>
    </row>
    <row r="45" spans="1:8" s="120" customFormat="1" ht="12" customHeight="1" thickBot="1" x14ac:dyDescent="0.3">
      <c r="A45" s="123" t="s">
        <v>103</v>
      </c>
      <c r="B45" s="111" t="s">
        <v>104</v>
      </c>
      <c r="C45" s="112">
        <f>SUM(C46:C50)</f>
        <v>0</v>
      </c>
      <c r="D45" s="112">
        <f>SUM(D46:D50)</f>
        <v>0</v>
      </c>
      <c r="E45" s="115">
        <f t="shared" si="1"/>
        <v>0</v>
      </c>
      <c r="F45" s="112">
        <f>SUM(F46:F50)</f>
        <v>0</v>
      </c>
      <c r="G45" s="112">
        <f>SUM(G46:G50)</f>
        <v>0</v>
      </c>
      <c r="H45" s="115">
        <f t="shared" si="3"/>
        <v>0</v>
      </c>
    </row>
    <row r="46" spans="1:8" s="120" customFormat="1" ht="12" customHeight="1" x14ac:dyDescent="0.2">
      <c r="A46" s="113" t="s">
        <v>105</v>
      </c>
      <c r="B46" s="114" t="s">
        <v>106</v>
      </c>
      <c r="C46" s="130"/>
      <c r="D46" s="130"/>
      <c r="E46" s="130"/>
      <c r="F46" s="130"/>
      <c r="G46" s="130"/>
      <c r="H46" s="130"/>
    </row>
    <row r="47" spans="1:8" s="120" customFormat="1" ht="12" customHeight="1" x14ac:dyDescent="0.2">
      <c r="A47" s="117" t="s">
        <v>107</v>
      </c>
      <c r="B47" s="118" t="s">
        <v>108</v>
      </c>
      <c r="C47" s="128"/>
      <c r="D47" s="128"/>
      <c r="E47" s="128"/>
      <c r="F47" s="128"/>
      <c r="G47" s="128"/>
      <c r="H47" s="128"/>
    </row>
    <row r="48" spans="1:8" s="120" customFormat="1" ht="12" customHeight="1" x14ac:dyDescent="0.2">
      <c r="A48" s="117" t="s">
        <v>109</v>
      </c>
      <c r="B48" s="118" t="s">
        <v>110</v>
      </c>
      <c r="C48" s="128"/>
      <c r="D48" s="128"/>
      <c r="E48" s="128"/>
      <c r="F48" s="128"/>
      <c r="G48" s="128"/>
      <c r="H48" s="128"/>
    </row>
    <row r="49" spans="1:9" s="120" customFormat="1" ht="12" customHeight="1" x14ac:dyDescent="0.2">
      <c r="A49" s="117" t="s">
        <v>111</v>
      </c>
      <c r="B49" s="118" t="s">
        <v>112</v>
      </c>
      <c r="C49" s="128"/>
      <c r="D49" s="128"/>
      <c r="E49" s="128"/>
      <c r="F49" s="128"/>
      <c r="G49" s="128"/>
      <c r="H49" s="128"/>
    </row>
    <row r="50" spans="1:9" s="120" customFormat="1" ht="12" customHeight="1" thickBot="1" x14ac:dyDescent="0.25">
      <c r="A50" s="121" t="s">
        <v>113</v>
      </c>
      <c r="B50" s="122" t="s">
        <v>114</v>
      </c>
      <c r="C50" s="129"/>
      <c r="D50" s="129"/>
      <c r="E50" s="129"/>
      <c r="F50" s="129"/>
      <c r="G50" s="129"/>
      <c r="H50" s="129"/>
    </row>
    <row r="51" spans="1:9" s="120" customFormat="1" ht="12" customHeight="1" thickBot="1" x14ac:dyDescent="0.3">
      <c r="A51" s="123" t="s">
        <v>115</v>
      </c>
      <c r="B51" s="111" t="s">
        <v>116</v>
      </c>
      <c r="C51" s="112">
        <f>SUM(C52:C54)</f>
        <v>15815</v>
      </c>
      <c r="D51" s="112">
        <f>SUM(D52:D54)</f>
        <v>0</v>
      </c>
      <c r="E51" s="112">
        <f>D51+C51</f>
        <v>15815</v>
      </c>
      <c r="F51" s="112">
        <f>SUM(F52:F54)</f>
        <v>67843</v>
      </c>
      <c r="G51" s="112">
        <f>SUM(G52:G54)</f>
        <v>0</v>
      </c>
      <c r="H51" s="112">
        <f>G51+F51</f>
        <v>67843</v>
      </c>
    </row>
    <row r="52" spans="1:9" s="120" customFormat="1" ht="12" customHeight="1" x14ac:dyDescent="0.2">
      <c r="A52" s="113" t="s">
        <v>117</v>
      </c>
      <c r="B52" s="114" t="s">
        <v>118</v>
      </c>
      <c r="C52" s="115"/>
      <c r="D52" s="115"/>
      <c r="E52" s="115">
        <f>C52+D52</f>
        <v>0</v>
      </c>
      <c r="F52" s="115"/>
      <c r="G52" s="115"/>
      <c r="H52" s="115">
        <f>F52+G52</f>
        <v>0</v>
      </c>
    </row>
    <row r="53" spans="1:9" s="120" customFormat="1" ht="12" customHeight="1" x14ac:dyDescent="0.2">
      <c r="A53" s="117" t="s">
        <v>119</v>
      </c>
      <c r="B53" s="118" t="s">
        <v>276</v>
      </c>
      <c r="C53" s="119"/>
      <c r="D53" s="119"/>
      <c r="E53" s="115">
        <f>C53+D53</f>
        <v>0</v>
      </c>
      <c r="F53" s="119">
        <v>1206</v>
      </c>
      <c r="G53" s="119"/>
      <c r="H53" s="115">
        <v>1206</v>
      </c>
    </row>
    <row r="54" spans="1:9" s="120" customFormat="1" ht="12" customHeight="1" x14ac:dyDescent="0.2">
      <c r="A54" s="117" t="s">
        <v>121</v>
      </c>
      <c r="B54" s="118" t="s">
        <v>122</v>
      </c>
      <c r="C54" s="119">
        <v>15815</v>
      </c>
      <c r="D54" s="119"/>
      <c r="E54" s="115">
        <f>C54+D54</f>
        <v>15815</v>
      </c>
      <c r="F54" s="119">
        <v>66637</v>
      </c>
      <c r="G54" s="119"/>
      <c r="H54" s="115">
        <f>F54+G54</f>
        <v>66637</v>
      </c>
    </row>
    <row r="55" spans="1:9" s="120" customFormat="1" ht="12" customHeight="1" thickBot="1" x14ac:dyDescent="0.25">
      <c r="A55" s="121" t="s">
        <v>123</v>
      </c>
      <c r="B55" s="122" t="s">
        <v>277</v>
      </c>
      <c r="C55" s="125"/>
      <c r="D55" s="125"/>
      <c r="E55" s="115">
        <f>C55+D55</f>
        <v>0</v>
      </c>
      <c r="F55" s="125">
        <v>0</v>
      </c>
      <c r="G55" s="125"/>
      <c r="H55" s="115">
        <v>0</v>
      </c>
    </row>
    <row r="56" spans="1:9" s="120" customFormat="1" ht="12" customHeight="1" thickBot="1" x14ac:dyDescent="0.3">
      <c r="A56" s="123" t="s">
        <v>125</v>
      </c>
      <c r="B56" s="124" t="s">
        <v>126</v>
      </c>
      <c r="C56" s="112">
        <f t="shared" ref="C56:H56" si="4">SUM(C57:C59)</f>
        <v>0</v>
      </c>
      <c r="D56" s="112">
        <f t="shared" si="4"/>
        <v>0</v>
      </c>
      <c r="E56" s="112">
        <f t="shared" si="4"/>
        <v>0</v>
      </c>
      <c r="F56" s="112">
        <f t="shared" si="4"/>
        <v>84</v>
      </c>
      <c r="G56" s="112">
        <f t="shared" si="4"/>
        <v>0</v>
      </c>
      <c r="H56" s="112">
        <f t="shared" si="4"/>
        <v>84</v>
      </c>
    </row>
    <row r="57" spans="1:9" s="120" customFormat="1" ht="12" customHeight="1" x14ac:dyDescent="0.2">
      <c r="A57" s="113" t="s">
        <v>127</v>
      </c>
      <c r="B57" s="114" t="s">
        <v>128</v>
      </c>
      <c r="C57" s="128"/>
      <c r="D57" s="128"/>
      <c r="E57" s="128"/>
      <c r="F57" s="128"/>
      <c r="G57" s="128"/>
      <c r="H57" s="128"/>
    </row>
    <row r="58" spans="1:9" s="120" customFormat="1" ht="12" customHeight="1" x14ac:dyDescent="0.2">
      <c r="A58" s="117" t="s">
        <v>129</v>
      </c>
      <c r="B58" s="118" t="s">
        <v>130</v>
      </c>
      <c r="C58" s="128"/>
      <c r="D58" s="128"/>
      <c r="E58" s="128"/>
      <c r="F58" s="128"/>
      <c r="G58" s="128"/>
      <c r="H58" s="128"/>
    </row>
    <row r="59" spans="1:9" s="120" customFormat="1" ht="12" customHeight="1" thickBot="1" x14ac:dyDescent="0.25">
      <c r="A59" s="121" t="s">
        <v>131</v>
      </c>
      <c r="B59" s="122" t="s">
        <v>132</v>
      </c>
      <c r="C59" s="129"/>
      <c r="D59" s="129"/>
      <c r="E59" s="129"/>
      <c r="F59" s="129">
        <v>84</v>
      </c>
      <c r="G59" s="129"/>
      <c r="H59" s="129">
        <v>84</v>
      </c>
    </row>
    <row r="60" spans="1:9" s="120" customFormat="1" ht="12" customHeight="1" thickBot="1" x14ac:dyDescent="0.25">
      <c r="A60" s="131" t="s">
        <v>133</v>
      </c>
      <c r="B60" s="132" t="s">
        <v>134</v>
      </c>
      <c r="C60" s="133"/>
      <c r="D60" s="133"/>
      <c r="E60" s="133"/>
      <c r="F60" s="133"/>
      <c r="G60" s="133"/>
      <c r="H60" s="133"/>
    </row>
    <row r="61" spans="1:9" s="120" customFormat="1" ht="12" customHeight="1" thickBot="1" x14ac:dyDescent="0.3">
      <c r="A61" s="123" t="s">
        <v>135</v>
      </c>
      <c r="B61" s="111" t="s">
        <v>136</v>
      </c>
      <c r="C61" s="126">
        <f>+C6+C13+C20+C27+C34+C45+C51+C56</f>
        <v>326997</v>
      </c>
      <c r="D61" s="126">
        <f>+D6+D13+D20+D27+D34+D45+D51+D56</f>
        <v>7793</v>
      </c>
      <c r="E61" s="126">
        <f>C61+D61</f>
        <v>334790</v>
      </c>
      <c r="F61" s="126">
        <f>+F6+F13+F20+F27+F34+F45+F51+F56</f>
        <v>486705</v>
      </c>
      <c r="G61" s="126">
        <f>+G6+G13+G20+G27+G34+G45+G51+G56</f>
        <v>10308</v>
      </c>
      <c r="H61" s="126">
        <f>F61+G61</f>
        <v>497013</v>
      </c>
      <c r="I61" s="134"/>
    </row>
    <row r="62" spans="1:9" s="120" customFormat="1" ht="12" customHeight="1" thickBot="1" x14ac:dyDescent="0.25">
      <c r="A62" s="135" t="s">
        <v>278</v>
      </c>
      <c r="B62" s="124" t="s">
        <v>138</v>
      </c>
      <c r="C62" s="112">
        <f>SUM(C63:C65)</f>
        <v>0</v>
      </c>
      <c r="D62" s="112">
        <f>SUM(D63:D65)</f>
        <v>0</v>
      </c>
      <c r="E62" s="112">
        <f>D62+C62</f>
        <v>0</v>
      </c>
      <c r="F62" s="112">
        <f>SUM(F63:F65)</f>
        <v>0</v>
      </c>
      <c r="G62" s="112">
        <f>SUM(G63:G65)</f>
        <v>0</v>
      </c>
      <c r="H62" s="112">
        <f>G62+F62</f>
        <v>0</v>
      </c>
    </row>
    <row r="63" spans="1:9" s="120" customFormat="1" ht="12" customHeight="1" x14ac:dyDescent="0.2">
      <c r="A63" s="113" t="s">
        <v>139</v>
      </c>
      <c r="B63" s="114" t="s">
        <v>140</v>
      </c>
      <c r="C63" s="128"/>
      <c r="D63" s="128"/>
      <c r="E63" s="128">
        <f>D63+C63</f>
        <v>0</v>
      </c>
      <c r="F63" s="128"/>
      <c r="G63" s="128"/>
      <c r="H63" s="128">
        <f>G63+F63</f>
        <v>0</v>
      </c>
    </row>
    <row r="64" spans="1:9" s="120" customFormat="1" ht="12" customHeight="1" x14ac:dyDescent="0.2">
      <c r="A64" s="117" t="s">
        <v>141</v>
      </c>
      <c r="B64" s="118" t="s">
        <v>142</v>
      </c>
      <c r="C64" s="128">
        <v>0</v>
      </c>
      <c r="D64" s="128"/>
      <c r="E64" s="128">
        <f>D64+C64</f>
        <v>0</v>
      </c>
      <c r="F64" s="128">
        <v>0</v>
      </c>
      <c r="G64" s="128"/>
      <c r="H64" s="128">
        <f>G64+F64</f>
        <v>0</v>
      </c>
    </row>
    <row r="65" spans="1:8" s="120" customFormat="1" ht="12" customHeight="1" thickBot="1" x14ac:dyDescent="0.25">
      <c r="A65" s="121" t="s">
        <v>143</v>
      </c>
      <c r="B65" s="136" t="s">
        <v>144</v>
      </c>
      <c r="C65" s="128">
        <v>0</v>
      </c>
      <c r="D65" s="128"/>
      <c r="E65" s="128">
        <f>D65+C65</f>
        <v>0</v>
      </c>
      <c r="F65" s="128">
        <v>0</v>
      </c>
      <c r="G65" s="128"/>
      <c r="H65" s="128">
        <f>G65+F65</f>
        <v>0</v>
      </c>
    </row>
    <row r="66" spans="1:8" s="120" customFormat="1" ht="12" customHeight="1" thickBot="1" x14ac:dyDescent="0.25">
      <c r="A66" s="135" t="s">
        <v>145</v>
      </c>
      <c r="B66" s="124" t="s">
        <v>146</v>
      </c>
      <c r="C66" s="112">
        <f t="shared" ref="C66:H66" si="5">SUM(C67:C70)</f>
        <v>0</v>
      </c>
      <c r="D66" s="112">
        <f t="shared" si="5"/>
        <v>0</v>
      </c>
      <c r="E66" s="112">
        <f t="shared" si="5"/>
        <v>0</v>
      </c>
      <c r="F66" s="112">
        <f t="shared" si="5"/>
        <v>0</v>
      </c>
      <c r="G66" s="112">
        <f t="shared" si="5"/>
        <v>0</v>
      </c>
      <c r="H66" s="112">
        <f t="shared" si="5"/>
        <v>0</v>
      </c>
    </row>
    <row r="67" spans="1:8" s="120" customFormat="1" ht="12" customHeight="1" x14ac:dyDescent="0.2">
      <c r="A67" s="113" t="s">
        <v>147</v>
      </c>
      <c r="B67" s="114" t="s">
        <v>148</v>
      </c>
      <c r="C67" s="128"/>
      <c r="D67" s="128"/>
      <c r="E67" s="128"/>
      <c r="F67" s="128"/>
      <c r="G67" s="128"/>
      <c r="H67" s="128"/>
    </row>
    <row r="68" spans="1:8" s="120" customFormat="1" ht="12" customHeight="1" x14ac:dyDescent="0.2">
      <c r="A68" s="117" t="s">
        <v>149</v>
      </c>
      <c r="B68" s="118" t="s">
        <v>150</v>
      </c>
      <c r="C68" s="128"/>
      <c r="D68" s="128"/>
      <c r="E68" s="128"/>
      <c r="F68" s="128"/>
      <c r="G68" s="128"/>
      <c r="H68" s="128"/>
    </row>
    <row r="69" spans="1:8" s="120" customFormat="1" ht="12" customHeight="1" x14ac:dyDescent="0.2">
      <c r="A69" s="117" t="s">
        <v>151</v>
      </c>
      <c r="B69" s="118" t="s">
        <v>152</v>
      </c>
      <c r="C69" s="128"/>
      <c r="D69" s="128"/>
      <c r="E69" s="128"/>
      <c r="F69" s="128"/>
      <c r="G69" s="128"/>
      <c r="H69" s="128"/>
    </row>
    <row r="70" spans="1:8" s="120" customFormat="1" ht="12" customHeight="1" thickBot="1" x14ac:dyDescent="0.25">
      <c r="A70" s="121" t="s">
        <v>153</v>
      </c>
      <c r="B70" s="122" t="s">
        <v>154</v>
      </c>
      <c r="C70" s="128"/>
      <c r="D70" s="128"/>
      <c r="E70" s="128"/>
      <c r="F70" s="128"/>
      <c r="G70" s="128"/>
      <c r="H70" s="128"/>
    </row>
    <row r="71" spans="1:8" s="120" customFormat="1" ht="12" customHeight="1" thickBot="1" x14ac:dyDescent="0.25">
      <c r="A71" s="135" t="s">
        <v>155</v>
      </c>
      <c r="B71" s="124" t="s">
        <v>156</v>
      </c>
      <c r="C71" s="112">
        <f>SUM(C72:C73)</f>
        <v>1500</v>
      </c>
      <c r="D71" s="112">
        <f>SUM(D72:D73)</f>
        <v>0</v>
      </c>
      <c r="E71" s="112">
        <f t="shared" ref="E71:E77" si="6">D71+C71</f>
        <v>1500</v>
      </c>
      <c r="F71" s="112">
        <f>SUM(F72:F73)</f>
        <v>3301</v>
      </c>
      <c r="G71" s="112">
        <f>SUM(G72:G73)</f>
        <v>0</v>
      </c>
      <c r="H71" s="112">
        <f t="shared" ref="H71:H77" si="7">G71+F71</f>
        <v>3301</v>
      </c>
    </row>
    <row r="72" spans="1:8" s="120" customFormat="1" ht="12" customHeight="1" x14ac:dyDescent="0.2">
      <c r="A72" s="113" t="s">
        <v>157</v>
      </c>
      <c r="B72" s="114" t="s">
        <v>158</v>
      </c>
      <c r="C72" s="128">
        <v>1500</v>
      </c>
      <c r="D72" s="128"/>
      <c r="E72" s="128">
        <f t="shared" si="6"/>
        <v>1500</v>
      </c>
      <c r="F72" s="128">
        <v>3301</v>
      </c>
      <c r="G72" s="128"/>
      <c r="H72" s="128">
        <f t="shared" si="7"/>
        <v>3301</v>
      </c>
    </row>
    <row r="73" spans="1:8" s="120" customFormat="1" ht="12" customHeight="1" thickBot="1" x14ac:dyDescent="0.25">
      <c r="A73" s="121" t="s">
        <v>159</v>
      </c>
      <c r="B73" s="122" t="s">
        <v>160</v>
      </c>
      <c r="C73" s="128"/>
      <c r="D73" s="128"/>
      <c r="E73" s="128">
        <f t="shared" si="6"/>
        <v>0</v>
      </c>
      <c r="F73" s="128"/>
      <c r="G73" s="128"/>
      <c r="H73" s="128">
        <f t="shared" si="7"/>
        <v>0</v>
      </c>
    </row>
    <row r="74" spans="1:8" s="116" customFormat="1" ht="12" customHeight="1" thickBot="1" x14ac:dyDescent="0.25">
      <c r="A74" s="135" t="s">
        <v>161</v>
      </c>
      <c r="B74" s="124" t="s">
        <v>162</v>
      </c>
      <c r="C74" s="112">
        <f>SUM(C75:C77)</f>
        <v>0</v>
      </c>
      <c r="D74" s="112">
        <f>SUM(D75:D77)</f>
        <v>23072</v>
      </c>
      <c r="E74" s="112">
        <f t="shared" si="6"/>
        <v>23072</v>
      </c>
      <c r="F74" s="112">
        <f>SUM(F75:F77)</f>
        <v>1587</v>
      </c>
      <c r="G74" s="112">
        <f>SUM(G75:G77)</f>
        <v>24663</v>
      </c>
      <c r="H74" s="112">
        <f t="shared" si="7"/>
        <v>26250</v>
      </c>
    </row>
    <row r="75" spans="1:8" s="120" customFormat="1" ht="12" customHeight="1" x14ac:dyDescent="0.2">
      <c r="A75" s="113" t="s">
        <v>163</v>
      </c>
      <c r="B75" s="114" t="s">
        <v>164</v>
      </c>
      <c r="C75" s="128"/>
      <c r="D75" s="128">
        <v>23072</v>
      </c>
      <c r="E75" s="128">
        <f t="shared" si="6"/>
        <v>23072</v>
      </c>
      <c r="F75" s="128">
        <v>1587</v>
      </c>
      <c r="G75" s="128">
        <v>24663</v>
      </c>
      <c r="H75" s="128">
        <f t="shared" si="7"/>
        <v>26250</v>
      </c>
    </row>
    <row r="76" spans="1:8" s="120" customFormat="1" ht="12" customHeight="1" x14ac:dyDescent="0.2">
      <c r="A76" s="117" t="s">
        <v>165</v>
      </c>
      <c r="B76" s="118" t="s">
        <v>166</v>
      </c>
      <c r="C76" s="128"/>
      <c r="D76" s="128"/>
      <c r="E76" s="128">
        <f t="shared" si="6"/>
        <v>0</v>
      </c>
      <c r="F76" s="128"/>
      <c r="G76" s="128"/>
      <c r="H76" s="128">
        <f t="shared" si="7"/>
        <v>0</v>
      </c>
    </row>
    <row r="77" spans="1:8" s="120" customFormat="1" ht="12" customHeight="1" thickBot="1" x14ac:dyDescent="0.25">
      <c r="A77" s="121" t="s">
        <v>167</v>
      </c>
      <c r="B77" s="122" t="s">
        <v>168</v>
      </c>
      <c r="C77" s="128"/>
      <c r="D77" s="128"/>
      <c r="E77" s="128">
        <f t="shared" si="6"/>
        <v>0</v>
      </c>
      <c r="F77" s="128"/>
      <c r="G77" s="128"/>
      <c r="H77" s="128">
        <f t="shared" si="7"/>
        <v>0</v>
      </c>
    </row>
    <row r="78" spans="1:8" s="120" customFormat="1" ht="12" customHeight="1" thickBot="1" x14ac:dyDescent="0.25">
      <c r="A78" s="135" t="s">
        <v>169</v>
      </c>
      <c r="B78" s="124" t="s">
        <v>170</v>
      </c>
      <c r="C78" s="112">
        <f t="shared" ref="C78:H78" si="8">SUM(C79:C82)</f>
        <v>0</v>
      </c>
      <c r="D78" s="112">
        <f t="shared" si="8"/>
        <v>0</v>
      </c>
      <c r="E78" s="112">
        <f t="shared" si="8"/>
        <v>0</v>
      </c>
      <c r="F78" s="112">
        <f t="shared" si="8"/>
        <v>0</v>
      </c>
      <c r="G78" s="112">
        <f t="shared" si="8"/>
        <v>0</v>
      </c>
      <c r="H78" s="112">
        <f t="shared" si="8"/>
        <v>0</v>
      </c>
    </row>
    <row r="79" spans="1:8" s="120" customFormat="1" ht="12" customHeight="1" x14ac:dyDescent="0.2">
      <c r="A79" s="137" t="s">
        <v>171</v>
      </c>
      <c r="B79" s="114" t="s">
        <v>172</v>
      </c>
      <c r="C79" s="128"/>
      <c r="D79" s="128"/>
      <c r="E79" s="128"/>
      <c r="F79" s="128"/>
      <c r="G79" s="128"/>
      <c r="H79" s="128"/>
    </row>
    <row r="80" spans="1:8" s="120" customFormat="1" ht="12" customHeight="1" x14ac:dyDescent="0.2">
      <c r="A80" s="138" t="s">
        <v>173</v>
      </c>
      <c r="B80" s="118" t="s">
        <v>174</v>
      </c>
      <c r="C80" s="128"/>
      <c r="D80" s="128"/>
      <c r="E80" s="128"/>
      <c r="F80" s="128"/>
      <c r="G80" s="128"/>
      <c r="H80" s="128"/>
    </row>
    <row r="81" spans="1:8" s="120" customFormat="1" ht="12" customHeight="1" x14ac:dyDescent="0.2">
      <c r="A81" s="138" t="s">
        <v>175</v>
      </c>
      <c r="B81" s="118" t="s">
        <v>176</v>
      </c>
      <c r="C81" s="128"/>
      <c r="D81" s="128"/>
      <c r="E81" s="128"/>
      <c r="F81" s="128"/>
      <c r="G81" s="128"/>
      <c r="H81" s="128"/>
    </row>
    <row r="82" spans="1:8" s="116" customFormat="1" ht="12" customHeight="1" thickBot="1" x14ac:dyDescent="0.25">
      <c r="A82" s="139" t="s">
        <v>177</v>
      </c>
      <c r="B82" s="122" t="s">
        <v>178</v>
      </c>
      <c r="C82" s="128"/>
      <c r="D82" s="128"/>
      <c r="E82" s="128"/>
      <c r="F82" s="128"/>
      <c r="G82" s="128"/>
      <c r="H82" s="128"/>
    </row>
    <row r="83" spans="1:8" s="116" customFormat="1" ht="12" customHeight="1" thickBot="1" x14ac:dyDescent="0.25">
      <c r="A83" s="135" t="s">
        <v>179</v>
      </c>
      <c r="B83" s="124" t="s">
        <v>180</v>
      </c>
      <c r="C83" s="140"/>
      <c r="D83" s="140"/>
      <c r="E83" s="140"/>
      <c r="F83" s="140"/>
      <c r="G83" s="140"/>
      <c r="H83" s="140"/>
    </row>
    <row r="84" spans="1:8" s="116" customFormat="1" ht="12" customHeight="1" thickBot="1" x14ac:dyDescent="0.25">
      <c r="A84" s="135" t="s">
        <v>181</v>
      </c>
      <c r="B84" s="141" t="s">
        <v>182</v>
      </c>
      <c r="C84" s="126">
        <f t="shared" ref="C84:H84" si="9">+C62+C66+C71+C74+C78+C83</f>
        <v>1500</v>
      </c>
      <c r="D84" s="126">
        <f t="shared" si="9"/>
        <v>23072</v>
      </c>
      <c r="E84" s="126">
        <f t="shared" si="9"/>
        <v>24572</v>
      </c>
      <c r="F84" s="126">
        <f t="shared" si="9"/>
        <v>4888</v>
      </c>
      <c r="G84" s="126">
        <f t="shared" si="9"/>
        <v>24663</v>
      </c>
      <c r="H84" s="126">
        <f t="shared" si="9"/>
        <v>29551</v>
      </c>
    </row>
    <row r="85" spans="1:8" s="116" customFormat="1" ht="12" customHeight="1" thickBot="1" x14ac:dyDescent="0.25">
      <c r="A85" s="142" t="s">
        <v>183</v>
      </c>
      <c r="B85" s="143" t="s">
        <v>279</v>
      </c>
      <c r="C85" s="126">
        <f t="shared" ref="C85:H85" si="10">+C61+C84</f>
        <v>328497</v>
      </c>
      <c r="D85" s="126">
        <f t="shared" si="10"/>
        <v>30865</v>
      </c>
      <c r="E85" s="126">
        <f t="shared" si="10"/>
        <v>359362</v>
      </c>
      <c r="F85" s="126">
        <f>+F61+F84</f>
        <v>491593</v>
      </c>
      <c r="G85" s="126">
        <f>+G61+G84</f>
        <v>34971</v>
      </c>
      <c r="H85" s="126">
        <f t="shared" si="10"/>
        <v>526564</v>
      </c>
    </row>
    <row r="86" spans="1:8" s="147" customFormat="1" ht="15" customHeight="1" x14ac:dyDescent="0.25">
      <c r="A86" s="144"/>
      <c r="B86" s="145"/>
      <c r="C86" s="146"/>
      <c r="D86" s="146"/>
      <c r="E86" s="146"/>
      <c r="F86" s="146"/>
      <c r="G86" s="146"/>
      <c r="H86" s="146"/>
    </row>
    <row r="87" spans="1:8" s="147" customFormat="1" ht="15" customHeight="1" thickBot="1" x14ac:dyDescent="0.3">
      <c r="A87" s="144"/>
      <c r="B87" s="145"/>
      <c r="C87" s="146"/>
      <c r="D87" s="146"/>
      <c r="E87" s="146"/>
      <c r="F87" s="146"/>
      <c r="G87" s="146"/>
      <c r="H87" s="146"/>
    </row>
    <row r="88" spans="1:8" s="101" customFormat="1" ht="11.25" thickBot="1" x14ac:dyDescent="0.3">
      <c r="A88" s="96"/>
      <c r="B88" s="97" t="s">
        <v>270</v>
      </c>
      <c r="C88" s="98" t="s">
        <v>189</v>
      </c>
      <c r="D88" s="99"/>
      <c r="E88" s="100"/>
      <c r="F88" s="98" t="s">
        <v>6</v>
      </c>
      <c r="G88" s="99"/>
      <c r="H88" s="100"/>
    </row>
    <row r="89" spans="1:8" s="105" customFormat="1" ht="12.95" customHeight="1" thickBot="1" x14ac:dyDescent="0.3">
      <c r="A89" s="102" t="s">
        <v>7</v>
      </c>
      <c r="B89" s="103" t="s">
        <v>8</v>
      </c>
      <c r="C89" s="104" t="s">
        <v>9</v>
      </c>
      <c r="D89" s="104" t="s">
        <v>10</v>
      </c>
      <c r="E89" s="104" t="s">
        <v>11</v>
      </c>
      <c r="F89" s="104" t="s">
        <v>12</v>
      </c>
      <c r="G89" s="104" t="s">
        <v>271</v>
      </c>
      <c r="H89" s="104" t="s">
        <v>13</v>
      </c>
    </row>
    <row r="90" spans="1:8" s="105" customFormat="1" ht="16.5" customHeight="1" thickBot="1" x14ac:dyDescent="0.3">
      <c r="A90" s="148"/>
      <c r="B90" s="148" t="s">
        <v>280</v>
      </c>
      <c r="C90" s="149" t="s">
        <v>273</v>
      </c>
      <c r="D90" s="149" t="s">
        <v>274</v>
      </c>
      <c r="E90" s="150" t="s">
        <v>275</v>
      </c>
      <c r="F90" s="149" t="s">
        <v>273</v>
      </c>
      <c r="G90" s="149" t="s">
        <v>274</v>
      </c>
      <c r="H90" s="150" t="s">
        <v>275</v>
      </c>
    </row>
    <row r="91" spans="1:8" s="116" customFormat="1" ht="12" customHeight="1" thickBot="1" x14ac:dyDescent="0.3">
      <c r="A91" s="151" t="s">
        <v>21</v>
      </c>
      <c r="B91" s="152" t="s">
        <v>281</v>
      </c>
      <c r="C91" s="153">
        <f>SUM(C92:C96)</f>
        <v>63422</v>
      </c>
      <c r="D91" s="153">
        <f>SUM(D92:D96)</f>
        <v>30865</v>
      </c>
      <c r="E91" s="153">
        <f t="shared" ref="E91:E96" si="11">D91+C91</f>
        <v>94287</v>
      </c>
      <c r="F91" s="153">
        <f>SUM(F92:F96)</f>
        <v>187374</v>
      </c>
      <c r="G91" s="153">
        <f>SUM(G92:G96)</f>
        <v>34041</v>
      </c>
      <c r="H91" s="153">
        <f t="shared" ref="H91:H96" si="12">G91+F91</f>
        <v>221415</v>
      </c>
    </row>
    <row r="92" spans="1:8" s="101" customFormat="1" ht="12" customHeight="1" thickBot="1" x14ac:dyDescent="0.3">
      <c r="A92" s="154" t="s">
        <v>23</v>
      </c>
      <c r="B92" s="155" t="s">
        <v>192</v>
      </c>
      <c r="C92" s="156">
        <v>24747</v>
      </c>
      <c r="D92" s="156">
        <v>14923</v>
      </c>
      <c r="E92" s="156">
        <f t="shared" si="11"/>
        <v>39670</v>
      </c>
      <c r="F92" s="156">
        <f>77554-G92</f>
        <v>60775</v>
      </c>
      <c r="G92" s="156">
        <v>16779</v>
      </c>
      <c r="H92" s="156">
        <f t="shared" si="12"/>
        <v>77554</v>
      </c>
    </row>
    <row r="93" spans="1:8" s="101" customFormat="1" ht="12" customHeight="1" thickBot="1" x14ac:dyDescent="0.3">
      <c r="A93" s="117" t="s">
        <v>25</v>
      </c>
      <c r="B93" s="157" t="s">
        <v>193</v>
      </c>
      <c r="C93" s="119">
        <v>4964</v>
      </c>
      <c r="D93" s="119">
        <v>4056</v>
      </c>
      <c r="E93" s="156">
        <f t="shared" si="11"/>
        <v>9020</v>
      </c>
      <c r="F93" s="119">
        <f>14344-G93</f>
        <v>9938</v>
      </c>
      <c r="G93" s="119">
        <v>4406</v>
      </c>
      <c r="H93" s="156">
        <f t="shared" si="12"/>
        <v>14344</v>
      </c>
    </row>
    <row r="94" spans="1:8" s="101" customFormat="1" ht="12" customHeight="1" thickBot="1" x14ac:dyDescent="0.3">
      <c r="A94" s="117" t="s">
        <v>27</v>
      </c>
      <c r="B94" s="157" t="s">
        <v>194</v>
      </c>
      <c r="C94" s="125">
        <v>18537</v>
      </c>
      <c r="D94" s="125">
        <v>11886</v>
      </c>
      <c r="E94" s="156">
        <f t="shared" si="11"/>
        <v>30423</v>
      </c>
      <c r="F94" s="125">
        <f>92188-G94</f>
        <v>79332</v>
      </c>
      <c r="G94" s="125">
        <v>12856</v>
      </c>
      <c r="H94" s="156">
        <f t="shared" si="12"/>
        <v>92188</v>
      </c>
    </row>
    <row r="95" spans="1:8" s="101" customFormat="1" ht="12" customHeight="1" thickBot="1" x14ac:dyDescent="0.3">
      <c r="A95" s="117" t="s">
        <v>29</v>
      </c>
      <c r="B95" s="158" t="s">
        <v>195</v>
      </c>
      <c r="C95" s="125">
        <v>8035</v>
      </c>
      <c r="D95" s="125"/>
      <c r="E95" s="156">
        <f t="shared" si="11"/>
        <v>8035</v>
      </c>
      <c r="F95" s="125">
        <v>6876</v>
      </c>
      <c r="G95" s="125"/>
      <c r="H95" s="156">
        <f t="shared" si="12"/>
        <v>6876</v>
      </c>
    </row>
    <row r="96" spans="1:8" s="101" customFormat="1" ht="12" customHeight="1" x14ac:dyDescent="0.25">
      <c r="A96" s="117" t="s">
        <v>196</v>
      </c>
      <c r="B96" s="159" t="s">
        <v>197</v>
      </c>
      <c r="C96" s="125">
        <f>C97+C98+C99+C100+C101+C102+C103+C104+C105+C106</f>
        <v>7139</v>
      </c>
      <c r="D96" s="125">
        <f>D97+D98+D99+D100+D101+D102+D103+D104+D105+D106</f>
        <v>0</v>
      </c>
      <c r="E96" s="156">
        <f t="shared" si="11"/>
        <v>7139</v>
      </c>
      <c r="F96" s="125">
        <v>30453</v>
      </c>
      <c r="G96" s="125">
        <f>G97+G98+G99+G100+G101+G102+G103+G104+G105+G106</f>
        <v>0</v>
      </c>
      <c r="H96" s="156">
        <f t="shared" si="12"/>
        <v>30453</v>
      </c>
    </row>
    <row r="97" spans="1:8" s="101" customFormat="1" ht="12" customHeight="1" x14ac:dyDescent="0.25">
      <c r="A97" s="117" t="s">
        <v>33</v>
      </c>
      <c r="B97" s="157" t="s">
        <v>198</v>
      </c>
      <c r="C97" s="125">
        <v>150</v>
      </c>
      <c r="D97" s="125"/>
      <c r="E97" s="125"/>
      <c r="F97" s="125">
        <v>460</v>
      </c>
      <c r="G97" s="125"/>
      <c r="H97" s="125"/>
    </row>
    <row r="98" spans="1:8" s="101" customFormat="1" ht="12" customHeight="1" x14ac:dyDescent="0.2">
      <c r="A98" s="117" t="s">
        <v>199</v>
      </c>
      <c r="B98" s="160" t="s">
        <v>200</v>
      </c>
      <c r="C98" s="125"/>
      <c r="D98" s="125"/>
      <c r="E98" s="125"/>
      <c r="F98" s="125"/>
      <c r="G98" s="125"/>
      <c r="H98" s="125"/>
    </row>
    <row r="99" spans="1:8" s="101" customFormat="1" ht="12" customHeight="1" x14ac:dyDescent="0.25">
      <c r="A99" s="117" t="s">
        <v>201</v>
      </c>
      <c r="B99" s="161" t="s">
        <v>202</v>
      </c>
      <c r="C99" s="125"/>
      <c r="D99" s="125"/>
      <c r="E99" s="125"/>
      <c r="F99" s="125"/>
      <c r="G99" s="125"/>
      <c r="H99" s="125"/>
    </row>
    <row r="100" spans="1:8" s="101" customFormat="1" ht="12" customHeight="1" x14ac:dyDescent="0.25">
      <c r="A100" s="117" t="s">
        <v>203</v>
      </c>
      <c r="B100" s="161" t="s">
        <v>204</v>
      </c>
      <c r="C100" s="125"/>
      <c r="D100" s="125"/>
      <c r="E100" s="125"/>
      <c r="F100" s="125"/>
      <c r="G100" s="125"/>
      <c r="H100" s="125"/>
    </row>
    <row r="101" spans="1:8" s="101" customFormat="1" ht="12" customHeight="1" x14ac:dyDescent="0.2">
      <c r="A101" s="117" t="s">
        <v>205</v>
      </c>
      <c r="B101" s="160" t="s">
        <v>206</v>
      </c>
      <c r="C101" s="125">
        <v>6869</v>
      </c>
      <c r="D101" s="125"/>
      <c r="E101" s="125"/>
      <c r="F101" s="125">
        <v>23889</v>
      </c>
      <c r="G101" s="125"/>
      <c r="H101" s="125"/>
    </row>
    <row r="102" spans="1:8" s="101" customFormat="1" ht="12" customHeight="1" x14ac:dyDescent="0.2">
      <c r="A102" s="117" t="s">
        <v>207</v>
      </c>
      <c r="B102" s="160" t="s">
        <v>208</v>
      </c>
      <c r="C102" s="125"/>
      <c r="D102" s="125"/>
      <c r="E102" s="125"/>
      <c r="F102" s="125"/>
      <c r="G102" s="125"/>
      <c r="H102" s="125"/>
    </row>
    <row r="103" spans="1:8" s="101" customFormat="1" ht="12" customHeight="1" x14ac:dyDescent="0.25">
      <c r="A103" s="117" t="s">
        <v>209</v>
      </c>
      <c r="B103" s="161" t="s">
        <v>210</v>
      </c>
      <c r="C103" s="125"/>
      <c r="D103" s="125"/>
      <c r="E103" s="125"/>
      <c r="F103" s="125">
        <v>33</v>
      </c>
      <c r="G103" s="125"/>
      <c r="H103" s="125"/>
    </row>
    <row r="104" spans="1:8" s="101" customFormat="1" ht="12" customHeight="1" x14ac:dyDescent="0.25">
      <c r="A104" s="162" t="s">
        <v>211</v>
      </c>
      <c r="B104" s="163" t="s">
        <v>212</v>
      </c>
      <c r="C104" s="125"/>
      <c r="D104" s="125"/>
      <c r="E104" s="125"/>
      <c r="F104" s="125"/>
      <c r="G104" s="125"/>
      <c r="H104" s="125"/>
    </row>
    <row r="105" spans="1:8" s="101" customFormat="1" ht="12" customHeight="1" x14ac:dyDescent="0.25">
      <c r="A105" s="117" t="s">
        <v>213</v>
      </c>
      <c r="B105" s="163" t="s">
        <v>214</v>
      </c>
      <c r="C105" s="125"/>
      <c r="D105" s="125"/>
      <c r="E105" s="125"/>
      <c r="F105" s="125"/>
      <c r="G105" s="125"/>
      <c r="H105" s="125"/>
    </row>
    <row r="106" spans="1:8" s="101" customFormat="1" ht="12" customHeight="1" thickBot="1" x14ac:dyDescent="0.3">
      <c r="A106" s="164" t="s">
        <v>215</v>
      </c>
      <c r="B106" s="165" t="s">
        <v>216</v>
      </c>
      <c r="C106" s="166">
        <v>120</v>
      </c>
      <c r="D106" s="166"/>
      <c r="E106" s="166"/>
      <c r="F106" s="166">
        <v>6071</v>
      </c>
      <c r="G106" s="166"/>
      <c r="H106" s="166"/>
    </row>
    <row r="107" spans="1:8" s="101" customFormat="1" ht="12" customHeight="1" thickBot="1" x14ac:dyDescent="0.3">
      <c r="A107" s="123" t="s">
        <v>35</v>
      </c>
      <c r="B107" s="167" t="s">
        <v>282</v>
      </c>
      <c r="C107" s="112">
        <f>+C108+C110+C112</f>
        <v>241503</v>
      </c>
      <c r="D107" s="112">
        <f>+D108+D110+D112</f>
        <v>0</v>
      </c>
      <c r="E107" s="112">
        <f>D107+C107</f>
        <v>241503</v>
      </c>
      <c r="F107" s="112">
        <f>+F108+F110+F112</f>
        <v>277469</v>
      </c>
      <c r="G107" s="112">
        <f>+G108+G110+G112</f>
        <v>930</v>
      </c>
      <c r="H107" s="112">
        <f>G107+F107</f>
        <v>278399</v>
      </c>
    </row>
    <row r="108" spans="1:8" s="101" customFormat="1" ht="12" customHeight="1" x14ac:dyDescent="0.25">
      <c r="A108" s="113" t="s">
        <v>37</v>
      </c>
      <c r="B108" s="157" t="s">
        <v>218</v>
      </c>
      <c r="C108" s="115">
        <f>C109</f>
        <v>204518</v>
      </c>
      <c r="D108" s="115"/>
      <c r="E108" s="115">
        <f>D108+C108</f>
        <v>204518</v>
      </c>
      <c r="F108" s="115">
        <f>165248-G108</f>
        <v>164318</v>
      </c>
      <c r="G108" s="115">
        <v>930</v>
      </c>
      <c r="H108" s="115">
        <f>G108+F108</f>
        <v>165248</v>
      </c>
    </row>
    <row r="109" spans="1:8" s="101" customFormat="1" ht="12" customHeight="1" x14ac:dyDescent="0.25">
      <c r="A109" s="113" t="s">
        <v>39</v>
      </c>
      <c r="B109" s="168" t="s">
        <v>219</v>
      </c>
      <c r="C109" s="115">
        <v>204518</v>
      </c>
      <c r="D109" s="115"/>
      <c r="E109" s="115">
        <f>D109+C109</f>
        <v>204518</v>
      </c>
      <c r="F109" s="115">
        <v>160854</v>
      </c>
      <c r="G109" s="115"/>
      <c r="H109" s="115">
        <f>G109+F109</f>
        <v>160854</v>
      </c>
    </row>
    <row r="110" spans="1:8" s="101" customFormat="1" ht="12" customHeight="1" x14ac:dyDescent="0.25">
      <c r="A110" s="113" t="s">
        <v>41</v>
      </c>
      <c r="B110" s="168" t="s">
        <v>220</v>
      </c>
      <c r="C110" s="119">
        <f>C111</f>
        <v>36985</v>
      </c>
      <c r="D110" s="119">
        <f>D111</f>
        <v>0</v>
      </c>
      <c r="E110" s="115">
        <f>D110+C110</f>
        <v>36985</v>
      </c>
      <c r="F110" s="119">
        <v>33595</v>
      </c>
      <c r="G110" s="119">
        <f>G111</f>
        <v>0</v>
      </c>
      <c r="H110" s="115">
        <f>G110+F110</f>
        <v>33595</v>
      </c>
    </row>
    <row r="111" spans="1:8" s="101" customFormat="1" ht="12" customHeight="1" x14ac:dyDescent="0.25">
      <c r="A111" s="113" t="s">
        <v>44</v>
      </c>
      <c r="B111" s="168" t="s">
        <v>221</v>
      </c>
      <c r="C111" s="169">
        <v>36985</v>
      </c>
      <c r="D111" s="169"/>
      <c r="E111" s="115">
        <f>D111+C111</f>
        <v>36985</v>
      </c>
      <c r="F111" s="169">
        <v>33595</v>
      </c>
      <c r="G111" s="169"/>
      <c r="H111" s="115">
        <f>G111+F111</f>
        <v>33595</v>
      </c>
    </row>
    <row r="112" spans="1:8" s="101" customFormat="1" ht="12" customHeight="1" x14ac:dyDescent="0.25">
      <c r="A112" s="113" t="s">
        <v>46</v>
      </c>
      <c r="B112" s="170" t="s">
        <v>222</v>
      </c>
      <c r="C112" s="169">
        <f>C113+C114+C115+C116+C117+C118+C119+C120</f>
        <v>0</v>
      </c>
      <c r="D112" s="169">
        <f>D113+D114+D115+D116+D117+D118+D119+D120</f>
        <v>0</v>
      </c>
      <c r="E112" s="169">
        <f>E113+E114+E115+E116+E117+E118+E119+E120</f>
        <v>0</v>
      </c>
      <c r="F112" s="169">
        <v>79556</v>
      </c>
      <c r="G112" s="169">
        <f>G113+G114+G115+G116+G117+G118+G119+G120</f>
        <v>0</v>
      </c>
      <c r="H112" s="169">
        <v>79556</v>
      </c>
    </row>
    <row r="113" spans="1:8" s="101" customFormat="1" ht="12" customHeight="1" x14ac:dyDescent="0.25">
      <c r="A113" s="113" t="s">
        <v>48</v>
      </c>
      <c r="B113" s="171" t="s">
        <v>223</v>
      </c>
      <c r="C113" s="169"/>
      <c r="D113" s="169"/>
      <c r="E113" s="169"/>
      <c r="F113" s="169"/>
      <c r="G113" s="169"/>
      <c r="H113" s="169"/>
    </row>
    <row r="114" spans="1:8" s="101" customFormat="1" ht="12" customHeight="1" x14ac:dyDescent="0.25">
      <c r="A114" s="113" t="s">
        <v>225</v>
      </c>
      <c r="B114" s="172" t="s">
        <v>226</v>
      </c>
      <c r="C114" s="169"/>
      <c r="D114" s="169"/>
      <c r="E114" s="169"/>
      <c r="F114" s="169"/>
      <c r="G114" s="169"/>
      <c r="H114" s="169"/>
    </row>
    <row r="115" spans="1:8" s="101" customFormat="1" ht="12" customHeight="1" x14ac:dyDescent="0.25">
      <c r="A115" s="113" t="s">
        <v>227</v>
      </c>
      <c r="B115" s="161" t="s">
        <v>204</v>
      </c>
      <c r="C115" s="169"/>
      <c r="D115" s="169"/>
      <c r="E115" s="169"/>
      <c r="F115" s="169"/>
      <c r="G115" s="169"/>
      <c r="H115" s="169"/>
    </row>
    <row r="116" spans="1:8" s="101" customFormat="1" ht="12" customHeight="1" x14ac:dyDescent="0.25">
      <c r="A116" s="113" t="s">
        <v>228</v>
      </c>
      <c r="B116" s="161" t="s">
        <v>229</v>
      </c>
      <c r="C116" s="169"/>
      <c r="D116" s="169"/>
      <c r="E116" s="169"/>
      <c r="F116" s="169">
        <v>79556</v>
      </c>
      <c r="G116" s="169"/>
      <c r="H116" s="169">
        <v>79556</v>
      </c>
    </row>
    <row r="117" spans="1:8" s="101" customFormat="1" ht="12" customHeight="1" x14ac:dyDescent="0.25">
      <c r="A117" s="113" t="s">
        <v>230</v>
      </c>
      <c r="B117" s="161" t="s">
        <v>231</v>
      </c>
      <c r="C117" s="169"/>
      <c r="D117" s="169"/>
      <c r="E117" s="169"/>
      <c r="F117" s="169"/>
      <c r="G117" s="169"/>
      <c r="H117" s="169"/>
    </row>
    <row r="118" spans="1:8" s="101" customFormat="1" ht="12" customHeight="1" x14ac:dyDescent="0.25">
      <c r="A118" s="113" t="s">
        <v>232</v>
      </c>
      <c r="B118" s="161" t="s">
        <v>210</v>
      </c>
      <c r="C118" s="169"/>
      <c r="D118" s="169"/>
      <c r="E118" s="169"/>
      <c r="F118" s="169"/>
      <c r="G118" s="169"/>
      <c r="H118" s="169"/>
    </row>
    <row r="119" spans="1:8" s="101" customFormat="1" ht="12" customHeight="1" x14ac:dyDescent="0.25">
      <c r="A119" s="113" t="s">
        <v>233</v>
      </c>
      <c r="B119" s="161" t="s">
        <v>234</v>
      </c>
      <c r="C119" s="169"/>
      <c r="D119" s="169"/>
      <c r="E119" s="169"/>
      <c r="F119" s="169"/>
      <c r="G119" s="169"/>
      <c r="H119" s="169"/>
    </row>
    <row r="120" spans="1:8" s="101" customFormat="1" ht="12" customHeight="1" thickBot="1" x14ac:dyDescent="0.3">
      <c r="A120" s="162" t="s">
        <v>235</v>
      </c>
      <c r="B120" s="161" t="s">
        <v>236</v>
      </c>
      <c r="C120" s="173"/>
      <c r="D120" s="173"/>
      <c r="E120" s="173"/>
      <c r="F120" s="173"/>
      <c r="G120" s="173"/>
      <c r="H120" s="173"/>
    </row>
    <row r="121" spans="1:8" s="101" customFormat="1" ht="12" customHeight="1" thickBot="1" x14ac:dyDescent="0.3">
      <c r="A121" s="123" t="s">
        <v>50</v>
      </c>
      <c r="B121" s="174" t="s">
        <v>237</v>
      </c>
      <c r="C121" s="112">
        <f>+C122+C123</f>
        <v>500</v>
      </c>
      <c r="D121" s="112">
        <f>+D122+D123</f>
        <v>0</v>
      </c>
      <c r="E121" s="112">
        <f>D121+C121</f>
        <v>500</v>
      </c>
      <c r="F121" s="112">
        <f>+F122+F123</f>
        <v>500</v>
      </c>
      <c r="G121" s="112">
        <f>+G122+G123</f>
        <v>0</v>
      </c>
      <c r="H121" s="112">
        <f>G121+F121</f>
        <v>500</v>
      </c>
    </row>
    <row r="122" spans="1:8" s="101" customFormat="1" ht="12" customHeight="1" thickBot="1" x14ac:dyDescent="0.3">
      <c r="A122" s="175" t="s">
        <v>52</v>
      </c>
      <c r="B122" s="176" t="s">
        <v>238</v>
      </c>
      <c r="C122" s="177">
        <v>500</v>
      </c>
      <c r="D122" s="177"/>
      <c r="E122" s="177">
        <f>D122+C122</f>
        <v>500</v>
      </c>
      <c r="F122" s="177">
        <v>500</v>
      </c>
      <c r="G122" s="177"/>
      <c r="H122" s="177">
        <f>G122+F122</f>
        <v>500</v>
      </c>
    </row>
    <row r="123" spans="1:8" s="101" customFormat="1" ht="12" customHeight="1" thickBot="1" x14ac:dyDescent="0.3">
      <c r="A123" s="162" t="s">
        <v>54</v>
      </c>
      <c r="B123" s="178" t="s">
        <v>239</v>
      </c>
      <c r="C123" s="179"/>
      <c r="D123" s="179"/>
      <c r="E123" s="115">
        <f>D123+C123</f>
        <v>0</v>
      </c>
      <c r="F123" s="179"/>
      <c r="G123" s="179"/>
      <c r="H123" s="115">
        <f>G123+F123</f>
        <v>0</v>
      </c>
    </row>
    <row r="124" spans="1:8" s="101" customFormat="1" ht="12" customHeight="1" thickBot="1" x14ac:dyDescent="0.3">
      <c r="A124" s="123" t="s">
        <v>240</v>
      </c>
      <c r="B124" s="174" t="s">
        <v>241</v>
      </c>
      <c r="C124" s="112">
        <f t="shared" ref="C124:H124" si="13">+C91+C107+C121</f>
        <v>305425</v>
      </c>
      <c r="D124" s="112">
        <f t="shared" si="13"/>
        <v>30865</v>
      </c>
      <c r="E124" s="112">
        <f t="shared" si="13"/>
        <v>336290</v>
      </c>
      <c r="F124" s="112">
        <f t="shared" si="13"/>
        <v>465343</v>
      </c>
      <c r="G124" s="112">
        <f t="shared" si="13"/>
        <v>34971</v>
      </c>
      <c r="H124" s="112">
        <f t="shared" si="13"/>
        <v>500314</v>
      </c>
    </row>
    <row r="125" spans="1:8" s="101" customFormat="1" ht="12" customHeight="1" thickBot="1" x14ac:dyDescent="0.3">
      <c r="A125" s="123" t="s">
        <v>80</v>
      </c>
      <c r="B125" s="174" t="s">
        <v>242</v>
      </c>
      <c r="C125" s="112">
        <f t="shared" ref="C125:H125" si="14">+C126+C127+C128</f>
        <v>0</v>
      </c>
      <c r="D125" s="112">
        <f t="shared" si="14"/>
        <v>0</v>
      </c>
      <c r="E125" s="112">
        <f t="shared" si="14"/>
        <v>0</v>
      </c>
      <c r="F125" s="112">
        <f t="shared" si="14"/>
        <v>0</v>
      </c>
      <c r="G125" s="112">
        <f t="shared" si="14"/>
        <v>0</v>
      </c>
      <c r="H125" s="112">
        <f t="shared" si="14"/>
        <v>0</v>
      </c>
    </row>
    <row r="126" spans="1:8" s="116" customFormat="1" ht="12" customHeight="1" x14ac:dyDescent="0.25">
      <c r="A126" s="113" t="s">
        <v>82</v>
      </c>
      <c r="B126" s="180" t="s">
        <v>243</v>
      </c>
      <c r="C126" s="169"/>
      <c r="D126" s="169"/>
      <c r="E126" s="169"/>
      <c r="F126" s="169"/>
      <c r="G126" s="169"/>
      <c r="H126" s="169"/>
    </row>
    <row r="127" spans="1:8" s="101" customFormat="1" ht="12" customHeight="1" x14ac:dyDescent="0.25">
      <c r="A127" s="113" t="s">
        <v>84</v>
      </c>
      <c r="B127" s="180" t="s">
        <v>244</v>
      </c>
      <c r="C127" s="169"/>
      <c r="D127" s="169"/>
      <c r="E127" s="169"/>
      <c r="F127" s="169"/>
      <c r="G127" s="169"/>
      <c r="H127" s="169"/>
    </row>
    <row r="128" spans="1:8" s="101" customFormat="1" ht="12" customHeight="1" thickBot="1" x14ac:dyDescent="0.3">
      <c r="A128" s="162" t="s">
        <v>86</v>
      </c>
      <c r="B128" s="178" t="s">
        <v>245</v>
      </c>
      <c r="C128" s="169"/>
      <c r="D128" s="169"/>
      <c r="E128" s="169"/>
      <c r="F128" s="169"/>
      <c r="G128" s="169"/>
      <c r="H128" s="169"/>
    </row>
    <row r="129" spans="1:11" s="101" customFormat="1" ht="12" customHeight="1" thickBot="1" x14ac:dyDescent="0.3">
      <c r="A129" s="123" t="s">
        <v>103</v>
      </c>
      <c r="B129" s="174" t="s">
        <v>246</v>
      </c>
      <c r="C129" s="112">
        <f t="shared" ref="C129:H129" si="15">+C130+C131+C132+C133</f>
        <v>0</v>
      </c>
      <c r="D129" s="112">
        <f t="shared" si="15"/>
        <v>0</v>
      </c>
      <c r="E129" s="112">
        <f t="shared" si="15"/>
        <v>0</v>
      </c>
      <c r="F129" s="112">
        <f t="shared" si="15"/>
        <v>0</v>
      </c>
      <c r="G129" s="112">
        <f t="shared" si="15"/>
        <v>0</v>
      </c>
      <c r="H129" s="112">
        <f t="shared" si="15"/>
        <v>0</v>
      </c>
    </row>
    <row r="130" spans="1:11" s="101" customFormat="1" ht="12" customHeight="1" x14ac:dyDescent="0.25">
      <c r="A130" s="113" t="s">
        <v>105</v>
      </c>
      <c r="B130" s="180" t="s">
        <v>247</v>
      </c>
      <c r="C130" s="169"/>
      <c r="D130" s="169"/>
      <c r="E130" s="169"/>
      <c r="F130" s="169"/>
      <c r="G130" s="169"/>
      <c r="H130" s="169"/>
    </row>
    <row r="131" spans="1:11" s="101" customFormat="1" ht="12" customHeight="1" x14ac:dyDescent="0.25">
      <c r="A131" s="113" t="s">
        <v>107</v>
      </c>
      <c r="B131" s="180" t="s">
        <v>248</v>
      </c>
      <c r="C131" s="169"/>
      <c r="D131" s="169"/>
      <c r="E131" s="169"/>
      <c r="F131" s="169"/>
      <c r="G131" s="169"/>
      <c r="H131" s="169"/>
    </row>
    <row r="132" spans="1:11" s="101" customFormat="1" ht="12" customHeight="1" x14ac:dyDescent="0.25">
      <c r="A132" s="113" t="s">
        <v>109</v>
      </c>
      <c r="B132" s="180" t="s">
        <v>249</v>
      </c>
      <c r="C132" s="169"/>
      <c r="D132" s="169"/>
      <c r="E132" s="169"/>
      <c r="F132" s="169"/>
      <c r="G132" s="169"/>
      <c r="H132" s="169"/>
    </row>
    <row r="133" spans="1:11" s="116" customFormat="1" ht="12" customHeight="1" thickBot="1" x14ac:dyDescent="0.3">
      <c r="A133" s="162" t="s">
        <v>111</v>
      </c>
      <c r="B133" s="178" t="s">
        <v>250</v>
      </c>
      <c r="C133" s="169"/>
      <c r="D133" s="169"/>
      <c r="E133" s="169"/>
      <c r="F133" s="169"/>
      <c r="G133" s="169"/>
      <c r="H133" s="169"/>
    </row>
    <row r="134" spans="1:11" s="101" customFormat="1" ht="12" customHeight="1" thickBot="1" x14ac:dyDescent="0.3">
      <c r="A134" s="123" t="s">
        <v>251</v>
      </c>
      <c r="B134" s="174" t="s">
        <v>252</v>
      </c>
      <c r="C134" s="126">
        <f>+C135+C136+C137+C138</f>
        <v>23072</v>
      </c>
      <c r="D134" s="126">
        <f>+D135+D136+D137+D138</f>
        <v>0</v>
      </c>
      <c r="E134" s="126">
        <f>D134+C134</f>
        <v>23072</v>
      </c>
      <c r="F134" s="126">
        <f>+F135+F136+F137+F138</f>
        <v>26250</v>
      </c>
      <c r="G134" s="126">
        <f>+G135+G136+G137+G138</f>
        <v>0</v>
      </c>
      <c r="H134" s="126">
        <f>G134+F134</f>
        <v>26250</v>
      </c>
      <c r="K134" s="181"/>
    </row>
    <row r="135" spans="1:11" s="101" customFormat="1" ht="10.5" x14ac:dyDescent="0.25">
      <c r="A135" s="113" t="s">
        <v>117</v>
      </c>
      <c r="B135" s="180" t="s">
        <v>253</v>
      </c>
      <c r="C135" s="169">
        <v>23072</v>
      </c>
      <c r="D135" s="169"/>
      <c r="E135" s="169">
        <f>D135+C135</f>
        <v>23072</v>
      </c>
      <c r="F135" s="169">
        <v>26250</v>
      </c>
      <c r="G135" s="169"/>
      <c r="H135" s="169">
        <f>G135+F135</f>
        <v>26250</v>
      </c>
    </row>
    <row r="136" spans="1:11" s="101" customFormat="1" ht="12" customHeight="1" x14ac:dyDescent="0.25">
      <c r="A136" s="113" t="s">
        <v>119</v>
      </c>
      <c r="B136" s="180" t="s">
        <v>254</v>
      </c>
      <c r="C136" s="169"/>
      <c r="D136" s="169"/>
      <c r="E136" s="169"/>
      <c r="F136" s="169"/>
      <c r="G136" s="169"/>
      <c r="H136" s="169"/>
    </row>
    <row r="137" spans="1:11" s="116" customFormat="1" ht="12" customHeight="1" x14ac:dyDescent="0.25">
      <c r="A137" s="113" t="s">
        <v>121</v>
      </c>
      <c r="B137" s="180" t="s">
        <v>255</v>
      </c>
      <c r="C137" s="169"/>
      <c r="D137" s="169"/>
      <c r="E137" s="169"/>
      <c r="F137" s="169"/>
      <c r="G137" s="169"/>
      <c r="H137" s="169"/>
    </row>
    <row r="138" spans="1:11" s="116" customFormat="1" ht="12" customHeight="1" thickBot="1" x14ac:dyDescent="0.3">
      <c r="A138" s="162" t="s">
        <v>123</v>
      </c>
      <c r="B138" s="178" t="s">
        <v>256</v>
      </c>
      <c r="C138" s="169"/>
      <c r="D138" s="169"/>
      <c r="E138" s="169"/>
      <c r="F138" s="169"/>
      <c r="G138" s="169"/>
      <c r="H138" s="169"/>
    </row>
    <row r="139" spans="1:11" s="116" customFormat="1" ht="12" customHeight="1" thickBot="1" x14ac:dyDescent="0.3">
      <c r="A139" s="123" t="s">
        <v>125</v>
      </c>
      <c r="B139" s="174" t="s">
        <v>257</v>
      </c>
      <c r="C139" s="182">
        <f t="shared" ref="C139:H139" si="16">+C140+C141+C142+C143</f>
        <v>0</v>
      </c>
      <c r="D139" s="182">
        <f t="shared" si="16"/>
        <v>0</v>
      </c>
      <c r="E139" s="182">
        <f t="shared" si="16"/>
        <v>0</v>
      </c>
      <c r="F139" s="182">
        <f t="shared" si="16"/>
        <v>0</v>
      </c>
      <c r="G139" s="182">
        <f t="shared" si="16"/>
        <v>0</v>
      </c>
      <c r="H139" s="182">
        <f t="shared" si="16"/>
        <v>0</v>
      </c>
    </row>
    <row r="140" spans="1:11" s="116" customFormat="1" ht="12" customHeight="1" x14ac:dyDescent="0.25">
      <c r="A140" s="113" t="s">
        <v>127</v>
      </c>
      <c r="B140" s="180" t="s">
        <v>258</v>
      </c>
      <c r="C140" s="169"/>
      <c r="D140" s="169"/>
      <c r="E140" s="169"/>
      <c r="F140" s="169"/>
      <c r="G140" s="169"/>
      <c r="H140" s="169"/>
    </row>
    <row r="141" spans="1:11" s="116" customFormat="1" ht="12" customHeight="1" x14ac:dyDescent="0.25">
      <c r="A141" s="113" t="s">
        <v>129</v>
      </c>
      <c r="B141" s="180" t="s">
        <v>259</v>
      </c>
      <c r="C141" s="169"/>
      <c r="D141" s="169"/>
      <c r="E141" s="169"/>
      <c r="F141" s="169"/>
      <c r="G141" s="169"/>
      <c r="H141" s="169"/>
    </row>
    <row r="142" spans="1:11" s="116" customFormat="1" ht="12" customHeight="1" x14ac:dyDescent="0.25">
      <c r="A142" s="113" t="s">
        <v>131</v>
      </c>
      <c r="B142" s="180" t="s">
        <v>260</v>
      </c>
      <c r="C142" s="169"/>
      <c r="D142" s="169"/>
      <c r="E142" s="169"/>
      <c r="F142" s="169"/>
      <c r="G142" s="169"/>
      <c r="H142" s="169"/>
    </row>
    <row r="143" spans="1:11" s="101" customFormat="1" ht="12.75" customHeight="1" thickBot="1" x14ac:dyDescent="0.3">
      <c r="A143" s="113" t="s">
        <v>133</v>
      </c>
      <c r="B143" s="180" t="s">
        <v>261</v>
      </c>
      <c r="C143" s="169"/>
      <c r="D143" s="169"/>
      <c r="E143" s="169"/>
      <c r="F143" s="169"/>
      <c r="G143" s="169"/>
      <c r="H143" s="169"/>
    </row>
    <row r="144" spans="1:11" s="101" customFormat="1" ht="12" customHeight="1" thickBot="1" x14ac:dyDescent="0.3">
      <c r="A144" s="123" t="s">
        <v>135</v>
      </c>
      <c r="B144" s="174" t="s">
        <v>262</v>
      </c>
      <c r="C144" s="183">
        <f t="shared" ref="C144:H144" si="17">+C125+C129+C134+C139</f>
        <v>23072</v>
      </c>
      <c r="D144" s="183">
        <f t="shared" si="17"/>
        <v>0</v>
      </c>
      <c r="E144" s="183">
        <f t="shared" si="17"/>
        <v>23072</v>
      </c>
      <c r="F144" s="183">
        <f t="shared" si="17"/>
        <v>26250</v>
      </c>
      <c r="G144" s="183">
        <f t="shared" si="17"/>
        <v>0</v>
      </c>
      <c r="H144" s="183">
        <f t="shared" si="17"/>
        <v>26250</v>
      </c>
    </row>
    <row r="145" spans="1:8" s="101" customFormat="1" ht="15" customHeight="1" thickBot="1" x14ac:dyDescent="0.3">
      <c r="A145" s="184" t="s">
        <v>263</v>
      </c>
      <c r="B145" s="185" t="s">
        <v>264</v>
      </c>
      <c r="C145" s="183">
        <f t="shared" ref="C145:H145" si="18">+C124+C144</f>
        <v>328497</v>
      </c>
      <c r="D145" s="183">
        <f t="shared" si="18"/>
        <v>30865</v>
      </c>
      <c r="E145" s="183">
        <f t="shared" si="18"/>
        <v>359362</v>
      </c>
      <c r="F145" s="183">
        <f t="shared" si="18"/>
        <v>491593</v>
      </c>
      <c r="G145" s="183">
        <f t="shared" si="18"/>
        <v>34971</v>
      </c>
      <c r="H145" s="183">
        <f t="shared" si="18"/>
        <v>526564</v>
      </c>
    </row>
    <row r="146" spans="1:8" s="101" customFormat="1" ht="11.25" thickBot="1" x14ac:dyDescent="0.3">
      <c r="A146" s="186"/>
      <c r="B146" s="187"/>
      <c r="C146" s="188"/>
      <c r="D146" s="188"/>
      <c r="E146" s="188"/>
      <c r="F146" s="188"/>
      <c r="G146" s="188"/>
      <c r="H146" s="188"/>
    </row>
    <row r="147" spans="1:8" s="101" customFormat="1" ht="15" customHeight="1" thickBot="1" x14ac:dyDescent="0.3">
      <c r="A147" s="189" t="s">
        <v>283</v>
      </c>
      <c r="B147" s="190"/>
      <c r="C147" s="191" t="s">
        <v>284</v>
      </c>
      <c r="D147" s="192">
        <v>7</v>
      </c>
      <c r="E147" s="192" t="s">
        <v>285</v>
      </c>
      <c r="F147" s="193">
        <v>6.5</v>
      </c>
      <c r="G147" s="192">
        <v>7</v>
      </c>
      <c r="H147" s="194">
        <v>13.5</v>
      </c>
    </row>
    <row r="148" spans="1:8" s="101" customFormat="1" ht="14.25" customHeight="1" thickBot="1" x14ac:dyDescent="0.3">
      <c r="A148" s="189" t="s">
        <v>286</v>
      </c>
      <c r="B148" s="190"/>
      <c r="C148" s="192">
        <v>10</v>
      </c>
      <c r="D148" s="192">
        <v>0</v>
      </c>
      <c r="E148" s="192">
        <v>10</v>
      </c>
      <c r="F148" s="192">
        <v>48</v>
      </c>
      <c r="G148" s="192">
        <v>0</v>
      </c>
      <c r="H148" s="192">
        <v>48</v>
      </c>
    </row>
  </sheetData>
  <mergeCells count="12">
    <mergeCell ref="C88:E88"/>
    <mergeCell ref="F88:H88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&amp;C&amp;"-,Félkövér"&amp;9Tiszagyulaháza község 2014.évi költségvetési bevételei és kiadásai, előirányzat csoportonként és kiemelt előirányzatonként&amp;R&amp;"-,Dőlt"&amp;8
 2. melléklet a 8/2015. (V. 19.)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view="pageLayout" zoomScaleNormal="100" workbookViewId="0">
      <selection activeCell="B18" sqref="B18"/>
    </sheetView>
  </sheetViews>
  <sheetFormatPr defaultRowHeight="15" x14ac:dyDescent="0.25"/>
  <cols>
    <col min="1" max="1" width="4.5703125" style="195" customWidth="1"/>
    <col min="2" max="2" width="42.42578125" style="196" customWidth="1"/>
    <col min="3" max="3" width="6.42578125" style="197" customWidth="1"/>
    <col min="4" max="4" width="6" style="197" customWidth="1"/>
    <col min="5" max="6" width="6.5703125" style="197" customWidth="1"/>
    <col min="7" max="7" width="5.85546875" style="197" customWidth="1"/>
    <col min="8" max="8" width="6.5703125" style="197" customWidth="1"/>
    <col min="9" max="9" width="6.42578125" style="197" customWidth="1"/>
    <col min="10" max="10" width="7.5703125" style="197" customWidth="1"/>
    <col min="11" max="16384" width="9.140625" style="198"/>
  </cols>
  <sheetData>
    <row r="1" spans="1:10" s="95" customFormat="1" ht="14.25" thickBot="1" x14ac:dyDescent="0.3">
      <c r="A1" s="93"/>
      <c r="B1" s="93"/>
      <c r="C1" s="94"/>
      <c r="D1" s="94"/>
      <c r="E1" s="94"/>
      <c r="F1" s="94"/>
      <c r="G1" s="94"/>
      <c r="H1" s="94"/>
      <c r="I1" s="94"/>
      <c r="J1" s="94" t="s">
        <v>2</v>
      </c>
    </row>
    <row r="2" spans="1:10" s="101" customFormat="1" ht="21" customHeight="1" thickBot="1" x14ac:dyDescent="0.3">
      <c r="A2" s="96" t="s">
        <v>287</v>
      </c>
      <c r="B2" s="199" t="s">
        <v>270</v>
      </c>
      <c r="C2" s="200" t="s">
        <v>5</v>
      </c>
      <c r="D2" s="99"/>
      <c r="E2" s="99"/>
      <c r="F2" s="100"/>
      <c r="G2" s="200" t="s">
        <v>6</v>
      </c>
      <c r="H2" s="99"/>
      <c r="I2" s="99"/>
      <c r="J2" s="100"/>
    </row>
    <row r="3" spans="1:10" s="105" customFormat="1" ht="11.25" thickBot="1" x14ac:dyDescent="0.3">
      <c r="A3" s="102" t="s">
        <v>7</v>
      </c>
      <c r="B3" s="103" t="s">
        <v>8</v>
      </c>
      <c r="C3" s="104" t="s">
        <v>9</v>
      </c>
      <c r="D3" s="104" t="s">
        <v>10</v>
      </c>
      <c r="E3" s="104" t="s">
        <v>11</v>
      </c>
      <c r="F3" s="104" t="s">
        <v>12</v>
      </c>
      <c r="G3" s="104" t="s">
        <v>9</v>
      </c>
      <c r="H3" s="104" t="s">
        <v>10</v>
      </c>
      <c r="I3" s="104" t="s">
        <v>11</v>
      </c>
      <c r="J3" s="104" t="s">
        <v>12</v>
      </c>
    </row>
    <row r="4" spans="1:10" s="105" customFormat="1" ht="10.5" x14ac:dyDescent="0.25">
      <c r="A4" s="106"/>
      <c r="B4" s="106" t="s">
        <v>272</v>
      </c>
      <c r="C4" s="107" t="s">
        <v>288</v>
      </c>
      <c r="D4" s="106" t="s">
        <v>289</v>
      </c>
      <c r="E4" s="106" t="s">
        <v>290</v>
      </c>
      <c r="F4" s="106" t="s">
        <v>291</v>
      </c>
      <c r="G4" s="107" t="s">
        <v>288</v>
      </c>
      <c r="H4" s="106" t="s">
        <v>289</v>
      </c>
      <c r="I4" s="106" t="s">
        <v>290</v>
      </c>
      <c r="J4" s="106" t="s">
        <v>291</v>
      </c>
    </row>
    <row r="5" spans="1:10" s="105" customFormat="1" ht="21.75" customHeight="1" thickBot="1" x14ac:dyDescent="0.3">
      <c r="A5" s="108"/>
      <c r="B5" s="108"/>
      <c r="C5" s="109"/>
      <c r="D5" s="108"/>
      <c r="E5" s="108"/>
      <c r="F5" s="108"/>
      <c r="G5" s="109"/>
      <c r="H5" s="108"/>
      <c r="I5" s="108"/>
      <c r="J5" s="108"/>
    </row>
    <row r="6" spans="1:10" s="105" customFormat="1" ht="11.25" thickBot="1" x14ac:dyDescent="0.3">
      <c r="A6" s="110" t="s">
        <v>21</v>
      </c>
      <c r="B6" s="111" t="s">
        <v>22</v>
      </c>
      <c r="C6" s="112">
        <f>D6+E6+F6</f>
        <v>0</v>
      </c>
      <c r="D6" s="112">
        <f>D7+D8+D9+D10</f>
        <v>0</v>
      </c>
      <c r="E6" s="112">
        <f>E7+E8+E9+E10</f>
        <v>0</v>
      </c>
      <c r="F6" s="112">
        <f>F7+F8+F9+F10</f>
        <v>0</v>
      </c>
      <c r="G6" s="112">
        <f>H6+I6+J6</f>
        <v>0</v>
      </c>
      <c r="H6" s="112">
        <f>H7+H8+H9+H10</f>
        <v>0</v>
      </c>
      <c r="I6" s="112">
        <f>I7+I8+I9+I10</f>
        <v>0</v>
      </c>
      <c r="J6" s="112">
        <f>J7+J8+J9+J10</f>
        <v>0</v>
      </c>
    </row>
    <row r="7" spans="1:10" s="116" customFormat="1" ht="10.5" x14ac:dyDescent="0.2">
      <c r="A7" s="113" t="s">
        <v>23</v>
      </c>
      <c r="B7" s="114" t="s">
        <v>24</v>
      </c>
      <c r="C7" s="115"/>
      <c r="D7" s="115"/>
      <c r="E7" s="115"/>
      <c r="F7" s="115"/>
      <c r="G7" s="115"/>
      <c r="H7" s="115"/>
      <c r="I7" s="115"/>
      <c r="J7" s="115"/>
    </row>
    <row r="8" spans="1:10" s="120" customFormat="1" ht="10.5" x14ac:dyDescent="0.2">
      <c r="A8" s="117" t="s">
        <v>25</v>
      </c>
      <c r="B8" s="118" t="s">
        <v>26</v>
      </c>
      <c r="C8" s="119"/>
      <c r="D8" s="119"/>
      <c r="E8" s="115"/>
      <c r="F8" s="115"/>
      <c r="G8" s="119"/>
      <c r="H8" s="119"/>
      <c r="I8" s="115"/>
      <c r="J8" s="115"/>
    </row>
    <row r="9" spans="1:10" s="120" customFormat="1" ht="10.5" x14ac:dyDescent="0.2">
      <c r="A9" s="117" t="s">
        <v>27</v>
      </c>
      <c r="B9" s="118" t="s">
        <v>28</v>
      </c>
      <c r="C9" s="119"/>
      <c r="D9" s="119"/>
      <c r="E9" s="115"/>
      <c r="F9" s="115"/>
      <c r="G9" s="119"/>
      <c r="H9" s="119"/>
      <c r="I9" s="115"/>
      <c r="J9" s="115"/>
    </row>
    <row r="10" spans="1:10" s="120" customFormat="1" ht="10.5" x14ac:dyDescent="0.2">
      <c r="A10" s="117" t="s">
        <v>29</v>
      </c>
      <c r="B10" s="118" t="s">
        <v>30</v>
      </c>
      <c r="C10" s="119"/>
      <c r="D10" s="119"/>
      <c r="E10" s="115"/>
      <c r="F10" s="115"/>
      <c r="G10" s="119"/>
      <c r="H10" s="119"/>
      <c r="I10" s="115"/>
      <c r="J10" s="115"/>
    </row>
    <row r="11" spans="1:10" s="120" customFormat="1" ht="10.5" x14ac:dyDescent="0.2">
      <c r="A11" s="117" t="s">
        <v>31</v>
      </c>
      <c r="B11" s="118" t="s">
        <v>32</v>
      </c>
      <c r="C11" s="119"/>
      <c r="D11" s="119"/>
      <c r="E11" s="115"/>
      <c r="F11" s="115"/>
      <c r="G11" s="119"/>
      <c r="H11" s="119"/>
      <c r="I11" s="115"/>
      <c r="J11" s="115"/>
    </row>
    <row r="12" spans="1:10" s="116" customFormat="1" ht="11.25" thickBot="1" x14ac:dyDescent="0.25">
      <c r="A12" s="121" t="s">
        <v>33</v>
      </c>
      <c r="B12" s="122" t="s">
        <v>34</v>
      </c>
      <c r="C12" s="119"/>
      <c r="D12" s="119"/>
      <c r="E12" s="115"/>
      <c r="F12" s="115"/>
      <c r="G12" s="119"/>
      <c r="H12" s="119"/>
      <c r="I12" s="115"/>
      <c r="J12" s="115"/>
    </row>
    <row r="13" spans="1:10" s="116" customFormat="1" ht="21.75" thickBot="1" x14ac:dyDescent="0.3">
      <c r="A13" s="123" t="s">
        <v>35</v>
      </c>
      <c r="B13" s="124" t="s">
        <v>36</v>
      </c>
      <c r="C13" s="112">
        <f>+C14+C15+C16+C17+C18</f>
        <v>0</v>
      </c>
      <c r="D13" s="112">
        <f>+D14+D15+D16+D17+D18</f>
        <v>0</v>
      </c>
      <c r="E13" s="112">
        <f>C13+D13</f>
        <v>0</v>
      </c>
      <c r="F13" s="112">
        <f>D13+E13</f>
        <v>0</v>
      </c>
      <c r="G13" s="112">
        <f>+G14+G15+G16+G17+G18</f>
        <v>0</v>
      </c>
      <c r="H13" s="112">
        <f>+H14+H15+H16+H17+H18</f>
        <v>0</v>
      </c>
      <c r="I13" s="112">
        <f>G13+H13</f>
        <v>0</v>
      </c>
      <c r="J13" s="112">
        <f>H13+I13</f>
        <v>0</v>
      </c>
    </row>
    <row r="14" spans="1:10" s="116" customFormat="1" ht="10.5" x14ac:dyDescent="0.2">
      <c r="A14" s="113" t="s">
        <v>37</v>
      </c>
      <c r="B14" s="114" t="s">
        <v>38</v>
      </c>
      <c r="C14" s="115"/>
      <c r="D14" s="115"/>
      <c r="E14" s="115">
        <f>C14+D14</f>
        <v>0</v>
      </c>
      <c r="F14" s="115">
        <f>D14+E14</f>
        <v>0</v>
      </c>
      <c r="G14" s="115"/>
      <c r="H14" s="115"/>
      <c r="I14" s="115">
        <f>G14+H14</f>
        <v>0</v>
      </c>
      <c r="J14" s="115">
        <f>H14+I14</f>
        <v>0</v>
      </c>
    </row>
    <row r="15" spans="1:10" s="116" customFormat="1" ht="10.5" x14ac:dyDescent="0.2">
      <c r="A15" s="117" t="s">
        <v>39</v>
      </c>
      <c r="B15" s="118" t="s">
        <v>40</v>
      </c>
      <c r="C15" s="119"/>
      <c r="D15" s="119"/>
      <c r="E15" s="115">
        <f t="shared" ref="E15:F19" si="0">C15+D15</f>
        <v>0</v>
      </c>
      <c r="F15" s="115">
        <f t="shared" si="0"/>
        <v>0</v>
      </c>
      <c r="G15" s="119"/>
      <c r="H15" s="119"/>
      <c r="I15" s="115">
        <f t="shared" ref="I15:J19" si="1">G15+H15</f>
        <v>0</v>
      </c>
      <c r="J15" s="115">
        <f t="shared" si="1"/>
        <v>0</v>
      </c>
    </row>
    <row r="16" spans="1:10" s="116" customFormat="1" ht="10.5" x14ac:dyDescent="0.2">
      <c r="A16" s="117" t="s">
        <v>41</v>
      </c>
      <c r="B16" s="118" t="s">
        <v>42</v>
      </c>
      <c r="C16" s="119"/>
      <c r="D16" s="119"/>
      <c r="E16" s="115">
        <f t="shared" si="0"/>
        <v>0</v>
      </c>
      <c r="F16" s="115">
        <f t="shared" si="0"/>
        <v>0</v>
      </c>
      <c r="G16" s="119"/>
      <c r="H16" s="119"/>
      <c r="I16" s="115">
        <f t="shared" si="1"/>
        <v>0</v>
      </c>
      <c r="J16" s="115">
        <f t="shared" si="1"/>
        <v>0</v>
      </c>
    </row>
    <row r="17" spans="1:10" s="116" customFormat="1" ht="10.5" x14ac:dyDescent="0.2">
      <c r="A17" s="117" t="s">
        <v>44</v>
      </c>
      <c r="B17" s="118" t="s">
        <v>45</v>
      </c>
      <c r="C17" s="119"/>
      <c r="D17" s="119"/>
      <c r="E17" s="115">
        <f t="shared" si="0"/>
        <v>0</v>
      </c>
      <c r="F17" s="115">
        <f t="shared" si="0"/>
        <v>0</v>
      </c>
      <c r="G17" s="119"/>
      <c r="H17" s="119"/>
      <c r="I17" s="115">
        <f t="shared" si="1"/>
        <v>0</v>
      </c>
      <c r="J17" s="115">
        <f t="shared" si="1"/>
        <v>0</v>
      </c>
    </row>
    <row r="18" spans="1:10" s="116" customFormat="1" ht="10.5" x14ac:dyDescent="0.2">
      <c r="A18" s="117" t="s">
        <v>46</v>
      </c>
      <c r="B18" s="118" t="s">
        <v>47</v>
      </c>
      <c r="C18" s="119"/>
      <c r="D18" s="119"/>
      <c r="E18" s="115">
        <f t="shared" si="0"/>
        <v>0</v>
      </c>
      <c r="F18" s="115">
        <f t="shared" si="0"/>
        <v>0</v>
      </c>
      <c r="G18" s="119"/>
      <c r="H18" s="119"/>
      <c r="I18" s="115">
        <f t="shared" si="1"/>
        <v>0</v>
      </c>
      <c r="J18" s="115">
        <f t="shared" si="1"/>
        <v>0</v>
      </c>
    </row>
    <row r="19" spans="1:10" s="120" customFormat="1" ht="11.25" thickBot="1" x14ac:dyDescent="0.25">
      <c r="A19" s="121" t="s">
        <v>48</v>
      </c>
      <c r="B19" s="122" t="s">
        <v>49</v>
      </c>
      <c r="C19" s="125"/>
      <c r="D19" s="125"/>
      <c r="E19" s="115">
        <f t="shared" si="0"/>
        <v>0</v>
      </c>
      <c r="F19" s="115">
        <f t="shared" si="0"/>
        <v>0</v>
      </c>
      <c r="G19" s="125"/>
      <c r="H19" s="125"/>
      <c r="I19" s="115">
        <f t="shared" si="1"/>
        <v>0</v>
      </c>
      <c r="J19" s="115">
        <f t="shared" si="1"/>
        <v>0</v>
      </c>
    </row>
    <row r="20" spans="1:10" s="120" customFormat="1" ht="21.75" thickBot="1" x14ac:dyDescent="0.3">
      <c r="A20" s="123" t="s">
        <v>50</v>
      </c>
      <c r="B20" s="111" t="s">
        <v>51</v>
      </c>
      <c r="C20" s="112">
        <f>+C21+C22+C23+C24+C25</f>
        <v>0</v>
      </c>
      <c r="D20" s="112">
        <f>+D21+D22+D23+D24+D25</f>
        <v>0</v>
      </c>
      <c r="E20" s="112">
        <f>D20+C20</f>
        <v>0</v>
      </c>
      <c r="F20" s="112">
        <f>E20+D20</f>
        <v>0</v>
      </c>
      <c r="G20" s="112">
        <f>+G21+G22+G23+G24+G25</f>
        <v>0</v>
      </c>
      <c r="H20" s="112">
        <f>+H21+H22+H23+H24+H25</f>
        <v>0</v>
      </c>
      <c r="I20" s="112">
        <f>H20+G20</f>
        <v>0</v>
      </c>
      <c r="J20" s="112">
        <f>I20+H20</f>
        <v>0</v>
      </c>
    </row>
    <row r="21" spans="1:10" s="120" customFormat="1" ht="10.5" x14ac:dyDescent="0.2">
      <c r="A21" s="113" t="s">
        <v>52</v>
      </c>
      <c r="B21" s="114" t="s">
        <v>53</v>
      </c>
      <c r="C21" s="115"/>
      <c r="D21" s="115"/>
      <c r="E21" s="115">
        <f>D21+C21</f>
        <v>0</v>
      </c>
      <c r="F21" s="115">
        <f>E21+D21</f>
        <v>0</v>
      </c>
      <c r="G21" s="115"/>
      <c r="H21" s="115"/>
      <c r="I21" s="115">
        <f>H21+G21</f>
        <v>0</v>
      </c>
      <c r="J21" s="115">
        <f>I21+H21</f>
        <v>0</v>
      </c>
    </row>
    <row r="22" spans="1:10" s="116" customFormat="1" ht="10.5" x14ac:dyDescent="0.2">
      <c r="A22" s="117" t="s">
        <v>54</v>
      </c>
      <c r="B22" s="118" t="s">
        <v>55</v>
      </c>
      <c r="C22" s="119"/>
      <c r="D22" s="119"/>
      <c r="E22" s="115">
        <f t="shared" ref="E22:F26" si="2">D22+C22</f>
        <v>0</v>
      </c>
      <c r="F22" s="115">
        <f t="shared" si="2"/>
        <v>0</v>
      </c>
      <c r="G22" s="119"/>
      <c r="H22" s="119"/>
      <c r="I22" s="115">
        <f t="shared" ref="I22:J33" si="3">H22+G22</f>
        <v>0</v>
      </c>
      <c r="J22" s="115">
        <f t="shared" si="3"/>
        <v>0</v>
      </c>
    </row>
    <row r="23" spans="1:10" s="120" customFormat="1" ht="21" x14ac:dyDescent="0.2">
      <c r="A23" s="117" t="s">
        <v>56</v>
      </c>
      <c r="B23" s="118" t="s">
        <v>57</v>
      </c>
      <c r="C23" s="119"/>
      <c r="D23" s="119"/>
      <c r="E23" s="115">
        <f t="shared" si="2"/>
        <v>0</v>
      </c>
      <c r="F23" s="115">
        <f t="shared" si="2"/>
        <v>0</v>
      </c>
      <c r="G23" s="119"/>
      <c r="H23" s="119"/>
      <c r="I23" s="115">
        <f t="shared" si="3"/>
        <v>0</v>
      </c>
      <c r="J23" s="115">
        <f t="shared" si="3"/>
        <v>0</v>
      </c>
    </row>
    <row r="24" spans="1:10" s="120" customFormat="1" ht="21" x14ac:dyDescent="0.2">
      <c r="A24" s="117" t="s">
        <v>58</v>
      </c>
      <c r="B24" s="118" t="s">
        <v>59</v>
      </c>
      <c r="C24" s="119"/>
      <c r="D24" s="119"/>
      <c r="E24" s="115">
        <f t="shared" si="2"/>
        <v>0</v>
      </c>
      <c r="F24" s="115">
        <f t="shared" si="2"/>
        <v>0</v>
      </c>
      <c r="G24" s="119"/>
      <c r="H24" s="119"/>
      <c r="I24" s="115">
        <f t="shared" si="3"/>
        <v>0</v>
      </c>
      <c r="J24" s="115">
        <f t="shared" si="3"/>
        <v>0</v>
      </c>
    </row>
    <row r="25" spans="1:10" s="120" customFormat="1" ht="10.5" x14ac:dyDescent="0.2">
      <c r="A25" s="117" t="s">
        <v>60</v>
      </c>
      <c r="B25" s="118" t="s">
        <v>61</v>
      </c>
      <c r="C25" s="119">
        <f>C26</f>
        <v>0</v>
      </c>
      <c r="D25" s="119"/>
      <c r="E25" s="115">
        <f>D25+C25</f>
        <v>0</v>
      </c>
      <c r="F25" s="115">
        <f>E25+D25</f>
        <v>0</v>
      </c>
      <c r="G25" s="119">
        <f>G26</f>
        <v>0</v>
      </c>
      <c r="H25" s="119"/>
      <c r="I25" s="115">
        <f t="shared" si="3"/>
        <v>0</v>
      </c>
      <c r="J25" s="115">
        <f t="shared" si="3"/>
        <v>0</v>
      </c>
    </row>
    <row r="26" spans="1:10" s="120" customFormat="1" ht="11.25" thickBot="1" x14ac:dyDescent="0.25">
      <c r="A26" s="121" t="s">
        <v>63</v>
      </c>
      <c r="B26" s="122" t="s">
        <v>64</v>
      </c>
      <c r="C26" s="125">
        <v>0</v>
      </c>
      <c r="D26" s="125"/>
      <c r="E26" s="115">
        <f t="shared" si="2"/>
        <v>0</v>
      </c>
      <c r="F26" s="115">
        <f t="shared" si="2"/>
        <v>0</v>
      </c>
      <c r="G26" s="125">
        <v>0</v>
      </c>
      <c r="H26" s="125"/>
      <c r="I26" s="115">
        <f t="shared" si="3"/>
        <v>0</v>
      </c>
      <c r="J26" s="115">
        <f t="shared" si="3"/>
        <v>0</v>
      </c>
    </row>
    <row r="27" spans="1:10" s="120" customFormat="1" ht="11.25" thickBot="1" x14ac:dyDescent="0.3">
      <c r="A27" s="123" t="s">
        <v>66</v>
      </c>
      <c r="B27" s="111" t="s">
        <v>67</v>
      </c>
      <c r="C27" s="126">
        <f>+C28+C31+C32+C33</f>
        <v>0</v>
      </c>
      <c r="D27" s="126">
        <f>+D28+D31+D32+D33</f>
        <v>0</v>
      </c>
      <c r="E27" s="126">
        <f>D27+C27</f>
        <v>0</v>
      </c>
      <c r="F27" s="126">
        <f>E27+D27</f>
        <v>0</v>
      </c>
      <c r="G27" s="126">
        <f>+G28+G31+G32+G33</f>
        <v>0</v>
      </c>
      <c r="H27" s="126">
        <f>+H28+H31+H32+H33</f>
        <v>0</v>
      </c>
      <c r="I27" s="126">
        <f t="shared" si="3"/>
        <v>0</v>
      </c>
      <c r="J27" s="126">
        <f t="shared" si="3"/>
        <v>0</v>
      </c>
    </row>
    <row r="28" spans="1:10" s="120" customFormat="1" ht="11.25" thickBot="1" x14ac:dyDescent="0.25">
      <c r="A28" s="113" t="s">
        <v>68</v>
      </c>
      <c r="B28" s="114" t="s">
        <v>69</v>
      </c>
      <c r="C28" s="127">
        <f>+C29+C30</f>
        <v>0</v>
      </c>
      <c r="D28" s="127">
        <f>+D29+D30</f>
        <v>0</v>
      </c>
      <c r="E28" s="201">
        <f>D28+C28</f>
        <v>0</v>
      </c>
      <c r="F28" s="201">
        <f>E28+D28</f>
        <v>0</v>
      </c>
      <c r="G28" s="127">
        <f>+G29+G30</f>
        <v>0</v>
      </c>
      <c r="H28" s="127">
        <f>+H29+H30</f>
        <v>0</v>
      </c>
      <c r="I28" s="201">
        <f t="shared" si="3"/>
        <v>0</v>
      </c>
      <c r="J28" s="201">
        <f t="shared" si="3"/>
        <v>0</v>
      </c>
    </row>
    <row r="29" spans="1:10" s="120" customFormat="1" ht="11.25" thickBot="1" x14ac:dyDescent="0.25">
      <c r="A29" s="117" t="s">
        <v>70</v>
      </c>
      <c r="B29" s="118" t="s">
        <v>71</v>
      </c>
      <c r="C29" s="119"/>
      <c r="D29" s="202"/>
      <c r="E29" s="203">
        <f t="shared" ref="E29:F33" si="4">D29+C29</f>
        <v>0</v>
      </c>
      <c r="F29" s="204">
        <f t="shared" si="4"/>
        <v>0</v>
      </c>
      <c r="G29" s="119"/>
      <c r="H29" s="202"/>
      <c r="I29" s="203">
        <f t="shared" si="3"/>
        <v>0</v>
      </c>
      <c r="J29" s="204">
        <f t="shared" si="3"/>
        <v>0</v>
      </c>
    </row>
    <row r="30" spans="1:10" s="120" customFormat="1" ht="11.25" thickBot="1" x14ac:dyDescent="0.25">
      <c r="A30" s="117" t="s">
        <v>72</v>
      </c>
      <c r="B30" s="118" t="s">
        <v>73</v>
      </c>
      <c r="C30" s="119"/>
      <c r="D30" s="202"/>
      <c r="E30" s="205">
        <f t="shared" si="4"/>
        <v>0</v>
      </c>
      <c r="F30" s="206">
        <f t="shared" si="4"/>
        <v>0</v>
      </c>
      <c r="G30" s="119"/>
      <c r="H30" s="202"/>
      <c r="I30" s="205">
        <f t="shared" si="3"/>
        <v>0</v>
      </c>
      <c r="J30" s="206">
        <f t="shared" si="3"/>
        <v>0</v>
      </c>
    </row>
    <row r="31" spans="1:10" s="120" customFormat="1" ht="10.5" x14ac:dyDescent="0.2">
      <c r="A31" s="117" t="s">
        <v>74</v>
      </c>
      <c r="B31" s="118" t="s">
        <v>75</v>
      </c>
      <c r="C31" s="119"/>
      <c r="D31" s="119"/>
      <c r="E31" s="127">
        <f t="shared" si="4"/>
        <v>0</v>
      </c>
      <c r="F31" s="127">
        <f t="shared" si="4"/>
        <v>0</v>
      </c>
      <c r="G31" s="119"/>
      <c r="H31" s="119"/>
      <c r="I31" s="127">
        <f t="shared" si="3"/>
        <v>0</v>
      </c>
      <c r="J31" s="127">
        <f t="shared" si="3"/>
        <v>0</v>
      </c>
    </row>
    <row r="32" spans="1:10" s="120" customFormat="1" ht="10.5" x14ac:dyDescent="0.2">
      <c r="A32" s="117" t="s">
        <v>76</v>
      </c>
      <c r="B32" s="118" t="s">
        <v>77</v>
      </c>
      <c r="C32" s="119"/>
      <c r="D32" s="119"/>
      <c r="E32" s="127">
        <f t="shared" si="4"/>
        <v>0</v>
      </c>
      <c r="F32" s="127">
        <f t="shared" si="4"/>
        <v>0</v>
      </c>
      <c r="G32" s="119"/>
      <c r="H32" s="119"/>
      <c r="I32" s="127">
        <f t="shared" si="3"/>
        <v>0</v>
      </c>
      <c r="J32" s="127">
        <f t="shared" si="3"/>
        <v>0</v>
      </c>
    </row>
    <row r="33" spans="1:10" s="120" customFormat="1" ht="11.25" thickBot="1" x14ac:dyDescent="0.25">
      <c r="A33" s="121" t="s">
        <v>78</v>
      </c>
      <c r="B33" s="122" t="s">
        <v>79</v>
      </c>
      <c r="C33" s="125"/>
      <c r="D33" s="125"/>
      <c r="E33" s="127">
        <f t="shared" si="4"/>
        <v>0</v>
      </c>
      <c r="F33" s="127">
        <f t="shared" si="4"/>
        <v>0</v>
      </c>
      <c r="G33" s="125"/>
      <c r="H33" s="125"/>
      <c r="I33" s="127">
        <f t="shared" si="3"/>
        <v>0</v>
      </c>
      <c r="J33" s="127">
        <f t="shared" si="3"/>
        <v>0</v>
      </c>
    </row>
    <row r="34" spans="1:10" s="120" customFormat="1" ht="11.25" thickBot="1" x14ac:dyDescent="0.3">
      <c r="A34" s="123" t="s">
        <v>80</v>
      </c>
      <c r="B34" s="111" t="s">
        <v>81</v>
      </c>
      <c r="C34" s="112">
        <f>D34+E34+F34</f>
        <v>7793</v>
      </c>
      <c r="D34" s="112">
        <f>D35+D36+D37+D38+D39+D40+D41+D42+D43+D44</f>
        <v>2194</v>
      </c>
      <c r="E34" s="112">
        <f>E35+E36+E37+E38+E39+E40+E41+E42+E43+E44</f>
        <v>5599</v>
      </c>
      <c r="F34" s="112">
        <f>F35+F36+F37+F38+F39+F40+F41+F42+F43+F44</f>
        <v>0</v>
      </c>
      <c r="G34" s="112">
        <f>H34+I34+J34</f>
        <v>10308</v>
      </c>
      <c r="H34" s="112">
        <f>H35+H36+H37+H38+H39+H40+H41+H42+H43+H44</f>
        <v>1948</v>
      </c>
      <c r="I34" s="112">
        <f>I35+I36+I37+I38+I39+I40+I41+I42+I43+I44</f>
        <v>8360</v>
      </c>
      <c r="J34" s="112">
        <f>J35+J36+J37+J38+J39+J40+J41+J42+J43+J44</f>
        <v>0</v>
      </c>
    </row>
    <row r="35" spans="1:10" s="120" customFormat="1" ht="10.5" x14ac:dyDescent="0.2">
      <c r="A35" s="113" t="s">
        <v>82</v>
      </c>
      <c r="B35" s="114" t="s">
        <v>83</v>
      </c>
      <c r="C35" s="115">
        <f>D35+E35+F35</f>
        <v>0</v>
      </c>
      <c r="D35" s="115"/>
      <c r="E35" s="115">
        <v>0</v>
      </c>
      <c r="F35" s="115">
        <v>0</v>
      </c>
      <c r="G35" s="115">
        <f>H35+I35+J35</f>
        <v>0</v>
      </c>
      <c r="H35" s="115"/>
      <c r="I35" s="115">
        <v>0</v>
      </c>
      <c r="J35" s="115">
        <v>0</v>
      </c>
    </row>
    <row r="36" spans="1:10" s="120" customFormat="1" ht="10.5" x14ac:dyDescent="0.2">
      <c r="A36" s="117" t="s">
        <v>84</v>
      </c>
      <c r="B36" s="118" t="s">
        <v>85</v>
      </c>
      <c r="C36" s="115">
        <f t="shared" ref="C36:C44" si="5">D36+E36+F36</f>
        <v>4409</v>
      </c>
      <c r="D36" s="119"/>
      <c r="E36" s="115">
        <v>4409</v>
      </c>
      <c r="F36" s="115">
        <v>0</v>
      </c>
      <c r="G36" s="115">
        <f t="shared" ref="G36:G44" si="6">H36+I36+J36</f>
        <v>6609</v>
      </c>
      <c r="H36" s="119"/>
      <c r="I36" s="115">
        <v>6609</v>
      </c>
      <c r="J36" s="115">
        <v>0</v>
      </c>
    </row>
    <row r="37" spans="1:10" s="120" customFormat="1" ht="10.5" x14ac:dyDescent="0.2">
      <c r="A37" s="117" t="s">
        <v>86</v>
      </c>
      <c r="B37" s="118" t="s">
        <v>87</v>
      </c>
      <c r="C37" s="115">
        <f t="shared" si="5"/>
        <v>0</v>
      </c>
      <c r="D37" s="119"/>
      <c r="E37" s="115">
        <v>0</v>
      </c>
      <c r="F37" s="115">
        <v>0</v>
      </c>
      <c r="G37" s="115">
        <f t="shared" si="6"/>
        <v>0</v>
      </c>
      <c r="H37" s="119"/>
      <c r="I37" s="115">
        <v>0</v>
      </c>
      <c r="J37" s="115">
        <v>0</v>
      </c>
    </row>
    <row r="38" spans="1:10" s="120" customFormat="1" ht="10.5" x14ac:dyDescent="0.2">
      <c r="A38" s="117" t="s">
        <v>88</v>
      </c>
      <c r="B38" s="118" t="s">
        <v>89</v>
      </c>
      <c r="C38" s="115">
        <f t="shared" si="5"/>
        <v>0</v>
      </c>
      <c r="D38" s="119"/>
      <c r="E38" s="115">
        <v>0</v>
      </c>
      <c r="F38" s="115">
        <v>0</v>
      </c>
      <c r="G38" s="115">
        <f t="shared" si="6"/>
        <v>0</v>
      </c>
      <c r="H38" s="119"/>
      <c r="I38" s="115">
        <v>0</v>
      </c>
      <c r="J38" s="115">
        <v>0</v>
      </c>
    </row>
    <row r="39" spans="1:10" s="120" customFormat="1" ht="10.5" x14ac:dyDescent="0.2">
      <c r="A39" s="117" t="s">
        <v>90</v>
      </c>
      <c r="B39" s="118" t="s">
        <v>91</v>
      </c>
      <c r="C39" s="115">
        <f t="shared" si="5"/>
        <v>1728</v>
      </c>
      <c r="D39" s="119">
        <v>1728</v>
      </c>
      <c r="E39" s="115">
        <v>0</v>
      </c>
      <c r="F39" s="115">
        <v>0</v>
      </c>
      <c r="G39" s="115">
        <f t="shared" si="6"/>
        <v>1522</v>
      </c>
      <c r="H39" s="119">
        <v>1522</v>
      </c>
      <c r="I39" s="115">
        <v>0</v>
      </c>
      <c r="J39" s="115">
        <v>0</v>
      </c>
    </row>
    <row r="40" spans="1:10" s="120" customFormat="1" ht="10.5" x14ac:dyDescent="0.2">
      <c r="A40" s="117" t="s">
        <v>92</v>
      </c>
      <c r="B40" s="118" t="s">
        <v>93</v>
      </c>
      <c r="C40" s="115">
        <f t="shared" si="5"/>
        <v>1656</v>
      </c>
      <c r="D40" s="119">
        <v>466</v>
      </c>
      <c r="E40" s="115">
        <v>1190</v>
      </c>
      <c r="F40" s="115">
        <v>0</v>
      </c>
      <c r="G40" s="115">
        <f t="shared" si="6"/>
        <v>2162</v>
      </c>
      <c r="H40" s="119">
        <v>411</v>
      </c>
      <c r="I40" s="115">
        <f>2162-H40</f>
        <v>1751</v>
      </c>
      <c r="J40" s="115">
        <v>0</v>
      </c>
    </row>
    <row r="41" spans="1:10" s="120" customFormat="1" ht="10.5" x14ac:dyDescent="0.2">
      <c r="A41" s="117" t="s">
        <v>94</v>
      </c>
      <c r="B41" s="118" t="s">
        <v>95</v>
      </c>
      <c r="C41" s="115">
        <f t="shared" si="5"/>
        <v>0</v>
      </c>
      <c r="D41" s="119"/>
      <c r="E41" s="115">
        <v>0</v>
      </c>
      <c r="F41" s="115">
        <v>0</v>
      </c>
      <c r="G41" s="115">
        <f t="shared" si="6"/>
        <v>0</v>
      </c>
      <c r="H41" s="119"/>
      <c r="I41" s="115">
        <v>0</v>
      </c>
      <c r="J41" s="115">
        <v>0</v>
      </c>
    </row>
    <row r="42" spans="1:10" s="120" customFormat="1" ht="10.5" x14ac:dyDescent="0.2">
      <c r="A42" s="117" t="s">
        <v>96</v>
      </c>
      <c r="B42" s="118" t="s">
        <v>97</v>
      </c>
      <c r="C42" s="115">
        <f t="shared" si="5"/>
        <v>0</v>
      </c>
      <c r="D42" s="119"/>
      <c r="E42" s="115">
        <v>0</v>
      </c>
      <c r="F42" s="115">
        <v>0</v>
      </c>
      <c r="G42" s="115">
        <f t="shared" si="6"/>
        <v>15</v>
      </c>
      <c r="H42" s="119">
        <v>15</v>
      </c>
      <c r="I42" s="115">
        <v>0</v>
      </c>
      <c r="J42" s="115">
        <v>0</v>
      </c>
    </row>
    <row r="43" spans="1:10" s="120" customFormat="1" ht="10.5" x14ac:dyDescent="0.2">
      <c r="A43" s="117" t="s">
        <v>98</v>
      </c>
      <c r="B43" s="118" t="s">
        <v>99</v>
      </c>
      <c r="C43" s="115">
        <f t="shared" si="5"/>
        <v>0</v>
      </c>
      <c r="D43" s="128"/>
      <c r="E43" s="115">
        <v>0</v>
      </c>
      <c r="F43" s="115">
        <v>0</v>
      </c>
      <c r="G43" s="115">
        <f t="shared" si="6"/>
        <v>0</v>
      </c>
      <c r="H43" s="128"/>
      <c r="I43" s="115">
        <v>0</v>
      </c>
      <c r="J43" s="115">
        <v>0</v>
      </c>
    </row>
    <row r="44" spans="1:10" s="120" customFormat="1" ht="11.25" thickBot="1" x14ac:dyDescent="0.25">
      <c r="A44" s="121" t="s">
        <v>101</v>
      </c>
      <c r="B44" s="122" t="s">
        <v>102</v>
      </c>
      <c r="C44" s="115">
        <f t="shared" si="5"/>
        <v>0</v>
      </c>
      <c r="D44" s="129"/>
      <c r="E44" s="179">
        <v>0</v>
      </c>
      <c r="F44" s="179">
        <v>0</v>
      </c>
      <c r="G44" s="115">
        <f t="shared" si="6"/>
        <v>0</v>
      </c>
      <c r="H44" s="129"/>
      <c r="I44" s="179">
        <v>0</v>
      </c>
      <c r="J44" s="179">
        <v>0</v>
      </c>
    </row>
    <row r="45" spans="1:10" s="120" customFormat="1" ht="11.25" thickBot="1" x14ac:dyDescent="0.3">
      <c r="A45" s="123" t="s">
        <v>103</v>
      </c>
      <c r="B45" s="111" t="s">
        <v>104</v>
      </c>
      <c r="C45" s="112">
        <f>SUM(C46:C50)</f>
        <v>0</v>
      </c>
      <c r="D45" s="112">
        <f>SUM(D46:D50)</f>
        <v>0</v>
      </c>
      <c r="E45" s="207">
        <f>D45+C45</f>
        <v>0</v>
      </c>
      <c r="F45" s="177">
        <f>E45+D45</f>
        <v>0</v>
      </c>
      <c r="G45" s="112">
        <f>SUM(G46:G50)</f>
        <v>0</v>
      </c>
      <c r="H45" s="112">
        <f>SUM(H46:H50)</f>
        <v>0</v>
      </c>
      <c r="I45" s="207">
        <f>H45+G45</f>
        <v>0</v>
      </c>
      <c r="J45" s="177">
        <f>I45+H45</f>
        <v>0</v>
      </c>
    </row>
    <row r="46" spans="1:10" s="120" customFormat="1" ht="10.5" x14ac:dyDescent="0.2">
      <c r="A46" s="113" t="s">
        <v>105</v>
      </c>
      <c r="B46" s="114" t="s">
        <v>106</v>
      </c>
      <c r="C46" s="130"/>
      <c r="D46" s="130"/>
      <c r="E46" s="130"/>
      <c r="F46" s="130"/>
      <c r="G46" s="130"/>
      <c r="H46" s="130"/>
      <c r="I46" s="130"/>
      <c r="J46" s="130"/>
    </row>
    <row r="47" spans="1:10" s="120" customFormat="1" ht="10.5" x14ac:dyDescent="0.2">
      <c r="A47" s="117" t="s">
        <v>107</v>
      </c>
      <c r="B47" s="118" t="s">
        <v>108</v>
      </c>
      <c r="C47" s="128"/>
      <c r="D47" s="128"/>
      <c r="E47" s="128"/>
      <c r="F47" s="128"/>
      <c r="G47" s="128"/>
      <c r="H47" s="128"/>
      <c r="I47" s="128"/>
      <c r="J47" s="128"/>
    </row>
    <row r="48" spans="1:10" s="120" customFormat="1" ht="10.5" x14ac:dyDescent="0.2">
      <c r="A48" s="117" t="s">
        <v>109</v>
      </c>
      <c r="B48" s="118" t="s">
        <v>110</v>
      </c>
      <c r="C48" s="128"/>
      <c r="D48" s="128"/>
      <c r="E48" s="128"/>
      <c r="F48" s="128"/>
      <c r="G48" s="128"/>
      <c r="H48" s="128"/>
      <c r="I48" s="128"/>
      <c r="J48" s="128"/>
    </row>
    <row r="49" spans="1:10" s="120" customFormat="1" ht="10.5" x14ac:dyDescent="0.2">
      <c r="A49" s="117" t="s">
        <v>111</v>
      </c>
      <c r="B49" s="118" t="s">
        <v>112</v>
      </c>
      <c r="C49" s="128"/>
      <c r="D49" s="128"/>
      <c r="E49" s="128"/>
      <c r="F49" s="128"/>
      <c r="G49" s="128"/>
      <c r="H49" s="128"/>
      <c r="I49" s="128"/>
      <c r="J49" s="128"/>
    </row>
    <row r="50" spans="1:10" s="120" customFormat="1" ht="11.25" thickBot="1" x14ac:dyDescent="0.25">
      <c r="A50" s="121" t="s">
        <v>113</v>
      </c>
      <c r="B50" s="122" t="s">
        <v>114</v>
      </c>
      <c r="C50" s="129"/>
      <c r="D50" s="129"/>
      <c r="E50" s="129"/>
      <c r="F50" s="129"/>
      <c r="G50" s="129"/>
      <c r="H50" s="129"/>
      <c r="I50" s="129"/>
      <c r="J50" s="129"/>
    </row>
    <row r="51" spans="1:10" s="120" customFormat="1" ht="11.25" thickBot="1" x14ac:dyDescent="0.3">
      <c r="A51" s="123" t="s">
        <v>115</v>
      </c>
      <c r="B51" s="111" t="s">
        <v>116</v>
      </c>
      <c r="C51" s="112">
        <f>SUM(C52:C54)</f>
        <v>0</v>
      </c>
      <c r="D51" s="112">
        <f>SUM(D52:D54)</f>
        <v>0</v>
      </c>
      <c r="E51" s="112">
        <f>D51+C51</f>
        <v>0</v>
      </c>
      <c r="F51" s="112">
        <f>E51+D51</f>
        <v>0</v>
      </c>
      <c r="G51" s="112">
        <f>SUM(G52:G54)</f>
        <v>0</v>
      </c>
      <c r="H51" s="112">
        <f>SUM(H52:H54)</f>
        <v>0</v>
      </c>
      <c r="I51" s="112">
        <f>H51+G51</f>
        <v>0</v>
      </c>
      <c r="J51" s="112">
        <f>I51+H51</f>
        <v>0</v>
      </c>
    </row>
    <row r="52" spans="1:10" s="120" customFormat="1" ht="21" x14ac:dyDescent="0.2">
      <c r="A52" s="113" t="s">
        <v>117</v>
      </c>
      <c r="B52" s="114" t="s">
        <v>118</v>
      </c>
      <c r="C52" s="115"/>
      <c r="D52" s="115"/>
      <c r="E52" s="115">
        <f>C52+D52</f>
        <v>0</v>
      </c>
      <c r="F52" s="115">
        <f>D52+E52</f>
        <v>0</v>
      </c>
      <c r="G52" s="115"/>
      <c r="H52" s="115"/>
      <c r="I52" s="115">
        <f>G52+H52</f>
        <v>0</v>
      </c>
      <c r="J52" s="115">
        <f>H52+I52</f>
        <v>0</v>
      </c>
    </row>
    <row r="53" spans="1:10" s="120" customFormat="1" ht="21" x14ac:dyDescent="0.2">
      <c r="A53" s="117" t="s">
        <v>119</v>
      </c>
      <c r="B53" s="118" t="s">
        <v>120</v>
      </c>
      <c r="C53" s="119"/>
      <c r="D53" s="119"/>
      <c r="E53" s="115">
        <f t="shared" ref="E53:F55" si="7">C53+D53</f>
        <v>0</v>
      </c>
      <c r="F53" s="115">
        <f t="shared" si="7"/>
        <v>0</v>
      </c>
      <c r="G53" s="119"/>
      <c r="H53" s="119"/>
      <c r="I53" s="115">
        <f t="shared" ref="I53:J55" si="8">G53+H53</f>
        <v>0</v>
      </c>
      <c r="J53" s="115">
        <f t="shared" si="8"/>
        <v>0</v>
      </c>
    </row>
    <row r="54" spans="1:10" s="120" customFormat="1" ht="10.5" x14ac:dyDescent="0.2">
      <c r="A54" s="117" t="s">
        <v>121</v>
      </c>
      <c r="B54" s="118" t="s">
        <v>122</v>
      </c>
      <c r="C54" s="119">
        <v>0</v>
      </c>
      <c r="D54" s="119"/>
      <c r="E54" s="115">
        <f t="shared" si="7"/>
        <v>0</v>
      </c>
      <c r="F54" s="115">
        <f t="shared" si="7"/>
        <v>0</v>
      </c>
      <c r="G54" s="119">
        <v>0</v>
      </c>
      <c r="H54" s="119"/>
      <c r="I54" s="115">
        <f t="shared" si="8"/>
        <v>0</v>
      </c>
      <c r="J54" s="115">
        <f t="shared" si="8"/>
        <v>0</v>
      </c>
    </row>
    <row r="55" spans="1:10" s="120" customFormat="1" ht="11.25" thickBot="1" x14ac:dyDescent="0.25">
      <c r="A55" s="121" t="s">
        <v>123</v>
      </c>
      <c r="B55" s="122" t="s">
        <v>124</v>
      </c>
      <c r="C55" s="125"/>
      <c r="D55" s="125"/>
      <c r="E55" s="115">
        <f t="shared" si="7"/>
        <v>0</v>
      </c>
      <c r="F55" s="115">
        <f t="shared" si="7"/>
        <v>0</v>
      </c>
      <c r="G55" s="125"/>
      <c r="H55" s="125"/>
      <c r="I55" s="115">
        <f t="shared" si="8"/>
        <v>0</v>
      </c>
      <c r="J55" s="115">
        <f t="shared" si="8"/>
        <v>0</v>
      </c>
    </row>
    <row r="56" spans="1:10" s="120" customFormat="1" ht="11.25" thickBot="1" x14ac:dyDescent="0.3">
      <c r="A56" s="123" t="s">
        <v>125</v>
      </c>
      <c r="B56" s="124" t="s">
        <v>126</v>
      </c>
      <c r="C56" s="112">
        <f t="shared" ref="C56:J56" si="9">SUM(C57:C59)</f>
        <v>0</v>
      </c>
      <c r="D56" s="112">
        <f t="shared" si="9"/>
        <v>0</v>
      </c>
      <c r="E56" s="112">
        <f t="shared" si="9"/>
        <v>0</v>
      </c>
      <c r="F56" s="112">
        <f t="shared" si="9"/>
        <v>0</v>
      </c>
      <c r="G56" s="112">
        <f t="shared" si="9"/>
        <v>0</v>
      </c>
      <c r="H56" s="112">
        <f t="shared" si="9"/>
        <v>0</v>
      </c>
      <c r="I56" s="112">
        <f t="shared" si="9"/>
        <v>0</v>
      </c>
      <c r="J56" s="112">
        <f t="shared" si="9"/>
        <v>0</v>
      </c>
    </row>
    <row r="57" spans="1:10" s="120" customFormat="1" ht="21" x14ac:dyDescent="0.2">
      <c r="A57" s="113" t="s">
        <v>127</v>
      </c>
      <c r="B57" s="114" t="s">
        <v>128</v>
      </c>
      <c r="C57" s="128"/>
      <c r="D57" s="128"/>
      <c r="E57" s="128"/>
      <c r="F57" s="128"/>
      <c r="G57" s="128"/>
      <c r="H57" s="128"/>
      <c r="I57" s="128"/>
      <c r="J57" s="128"/>
    </row>
    <row r="58" spans="1:10" s="120" customFormat="1" ht="21" x14ac:dyDescent="0.2">
      <c r="A58" s="117" t="s">
        <v>129</v>
      </c>
      <c r="B58" s="118" t="s">
        <v>130</v>
      </c>
      <c r="C58" s="128"/>
      <c r="D58" s="128"/>
      <c r="E58" s="128"/>
      <c r="F58" s="128"/>
      <c r="G58" s="128"/>
      <c r="H58" s="128"/>
      <c r="I58" s="128"/>
      <c r="J58" s="128"/>
    </row>
    <row r="59" spans="1:10" s="120" customFormat="1" ht="10.5" x14ac:dyDescent="0.2">
      <c r="A59" s="117" t="s">
        <v>131</v>
      </c>
      <c r="B59" s="118" t="s">
        <v>132</v>
      </c>
      <c r="C59" s="128"/>
      <c r="D59" s="128"/>
      <c r="E59" s="128"/>
      <c r="F59" s="128"/>
      <c r="G59" s="128"/>
      <c r="H59" s="128"/>
      <c r="I59" s="128"/>
      <c r="J59" s="128"/>
    </row>
    <row r="60" spans="1:10" s="120" customFormat="1" ht="10.5" x14ac:dyDescent="0.2">
      <c r="A60" s="117" t="s">
        <v>133</v>
      </c>
      <c r="B60" s="118" t="s">
        <v>134</v>
      </c>
      <c r="C60" s="128"/>
      <c r="D60" s="128"/>
      <c r="E60" s="128"/>
      <c r="F60" s="128"/>
      <c r="G60" s="128"/>
      <c r="H60" s="128"/>
      <c r="I60" s="128"/>
      <c r="J60" s="128"/>
    </row>
    <row r="61" spans="1:10" s="120" customFormat="1" ht="11.25" thickBot="1" x14ac:dyDescent="0.3">
      <c r="A61" s="110" t="s">
        <v>135</v>
      </c>
      <c r="B61" s="208" t="s">
        <v>136</v>
      </c>
      <c r="C61" s="209">
        <f>D61+E61</f>
        <v>7793</v>
      </c>
      <c r="D61" s="209">
        <f>+D6+D13+D20+D27+D34+D45+D51+D56</f>
        <v>2194</v>
      </c>
      <c r="E61" s="209">
        <f>+E6+E13+E20+E27+E34+E45+E51+E56</f>
        <v>5599</v>
      </c>
      <c r="F61" s="209">
        <v>0</v>
      </c>
      <c r="G61" s="209">
        <f>H61+I61</f>
        <v>10308</v>
      </c>
      <c r="H61" s="209">
        <f>+H6+H13+H20+H27+H34+H45+H51+H56</f>
        <v>1948</v>
      </c>
      <c r="I61" s="209">
        <f>+I6+I13+I20+I27+I34+I45+I51+I56</f>
        <v>8360</v>
      </c>
      <c r="J61" s="209">
        <v>0</v>
      </c>
    </row>
    <row r="62" spans="1:10" s="120" customFormat="1" ht="11.25" thickBot="1" x14ac:dyDescent="0.25">
      <c r="A62" s="135" t="s">
        <v>278</v>
      </c>
      <c r="B62" s="124" t="s">
        <v>138</v>
      </c>
      <c r="C62" s="112">
        <f>SUM(C63:C65)</f>
        <v>0</v>
      </c>
      <c r="D62" s="112">
        <f>SUM(D63:D65)</f>
        <v>0</v>
      </c>
      <c r="E62" s="112">
        <f t="shared" ref="E62:F65" si="10">D62+C62</f>
        <v>0</v>
      </c>
      <c r="F62" s="112">
        <f t="shared" si="10"/>
        <v>0</v>
      </c>
      <c r="G62" s="112">
        <f>SUM(G63:G65)</f>
        <v>0</v>
      </c>
      <c r="H62" s="112">
        <f>SUM(H63:H65)</f>
        <v>0</v>
      </c>
      <c r="I62" s="112">
        <f t="shared" ref="I62:J65" si="11">H62+G62</f>
        <v>0</v>
      </c>
      <c r="J62" s="112">
        <f t="shared" si="11"/>
        <v>0</v>
      </c>
    </row>
    <row r="63" spans="1:10" s="120" customFormat="1" ht="10.5" x14ac:dyDescent="0.2">
      <c r="A63" s="113" t="s">
        <v>139</v>
      </c>
      <c r="B63" s="114" t="s">
        <v>140</v>
      </c>
      <c r="C63" s="128"/>
      <c r="D63" s="128"/>
      <c r="E63" s="128">
        <f t="shared" si="10"/>
        <v>0</v>
      </c>
      <c r="F63" s="128">
        <f t="shared" si="10"/>
        <v>0</v>
      </c>
      <c r="G63" s="128"/>
      <c r="H63" s="128"/>
      <c r="I63" s="128">
        <f t="shared" si="11"/>
        <v>0</v>
      </c>
      <c r="J63" s="128">
        <f t="shared" si="11"/>
        <v>0</v>
      </c>
    </row>
    <row r="64" spans="1:10" s="120" customFormat="1" ht="10.5" x14ac:dyDescent="0.2">
      <c r="A64" s="117" t="s">
        <v>141</v>
      </c>
      <c r="B64" s="118" t="s">
        <v>142</v>
      </c>
      <c r="C64" s="128">
        <v>0</v>
      </c>
      <c r="D64" s="128"/>
      <c r="E64" s="128">
        <f t="shared" si="10"/>
        <v>0</v>
      </c>
      <c r="F64" s="128">
        <f t="shared" si="10"/>
        <v>0</v>
      </c>
      <c r="G64" s="128">
        <v>0</v>
      </c>
      <c r="H64" s="128"/>
      <c r="I64" s="128">
        <f t="shared" si="11"/>
        <v>0</v>
      </c>
      <c r="J64" s="128">
        <f t="shared" si="11"/>
        <v>0</v>
      </c>
    </row>
    <row r="65" spans="1:10" s="120" customFormat="1" ht="11.25" thickBot="1" x14ac:dyDescent="0.25">
      <c r="A65" s="121" t="s">
        <v>143</v>
      </c>
      <c r="B65" s="136" t="s">
        <v>144</v>
      </c>
      <c r="C65" s="128">
        <v>0</v>
      </c>
      <c r="D65" s="128"/>
      <c r="E65" s="128">
        <f t="shared" si="10"/>
        <v>0</v>
      </c>
      <c r="F65" s="128">
        <f t="shared" si="10"/>
        <v>0</v>
      </c>
      <c r="G65" s="128">
        <v>0</v>
      </c>
      <c r="H65" s="128"/>
      <c r="I65" s="128">
        <f t="shared" si="11"/>
        <v>0</v>
      </c>
      <c r="J65" s="128">
        <f t="shared" si="11"/>
        <v>0</v>
      </c>
    </row>
    <row r="66" spans="1:10" s="120" customFormat="1" ht="11.25" thickBot="1" x14ac:dyDescent="0.25">
      <c r="A66" s="135" t="s">
        <v>145</v>
      </c>
      <c r="B66" s="124" t="s">
        <v>146</v>
      </c>
      <c r="C66" s="112">
        <f t="shared" ref="C66:J66" si="12">SUM(C67:C70)</f>
        <v>0</v>
      </c>
      <c r="D66" s="112">
        <f t="shared" si="12"/>
        <v>0</v>
      </c>
      <c r="E66" s="112">
        <f t="shared" si="12"/>
        <v>0</v>
      </c>
      <c r="F66" s="112">
        <f t="shared" si="12"/>
        <v>0</v>
      </c>
      <c r="G66" s="112">
        <f t="shared" si="12"/>
        <v>0</v>
      </c>
      <c r="H66" s="112">
        <f t="shared" si="12"/>
        <v>0</v>
      </c>
      <c r="I66" s="112">
        <f t="shared" si="12"/>
        <v>0</v>
      </c>
      <c r="J66" s="112">
        <f t="shared" si="12"/>
        <v>0</v>
      </c>
    </row>
    <row r="67" spans="1:10" s="120" customFormat="1" ht="10.5" x14ac:dyDescent="0.2">
      <c r="A67" s="113" t="s">
        <v>147</v>
      </c>
      <c r="B67" s="114" t="s">
        <v>148</v>
      </c>
      <c r="C67" s="128"/>
      <c r="D67" s="128"/>
      <c r="E67" s="128"/>
      <c r="F67" s="128"/>
      <c r="G67" s="128"/>
      <c r="H67" s="128"/>
      <c r="I67" s="128"/>
      <c r="J67" s="128"/>
    </row>
    <row r="68" spans="1:10" s="120" customFormat="1" ht="10.5" x14ac:dyDescent="0.2">
      <c r="A68" s="117" t="s">
        <v>149</v>
      </c>
      <c r="B68" s="118" t="s">
        <v>150</v>
      </c>
      <c r="C68" s="128"/>
      <c r="D68" s="128"/>
      <c r="E68" s="128"/>
      <c r="F68" s="128"/>
      <c r="G68" s="128"/>
      <c r="H68" s="128"/>
      <c r="I68" s="128"/>
      <c r="J68" s="128"/>
    </row>
    <row r="69" spans="1:10" s="120" customFormat="1" ht="10.5" x14ac:dyDescent="0.2">
      <c r="A69" s="117" t="s">
        <v>151</v>
      </c>
      <c r="B69" s="118" t="s">
        <v>152</v>
      </c>
      <c r="C69" s="128"/>
      <c r="D69" s="128"/>
      <c r="E69" s="128"/>
      <c r="F69" s="128"/>
      <c r="G69" s="128"/>
      <c r="H69" s="128"/>
      <c r="I69" s="128"/>
      <c r="J69" s="128"/>
    </row>
    <row r="70" spans="1:10" s="120" customFormat="1" ht="11.25" thickBot="1" x14ac:dyDescent="0.25">
      <c r="A70" s="121" t="s">
        <v>153</v>
      </c>
      <c r="B70" s="122" t="s">
        <v>154</v>
      </c>
      <c r="C70" s="128"/>
      <c r="D70" s="128"/>
      <c r="E70" s="128"/>
      <c r="F70" s="128"/>
      <c r="G70" s="128"/>
      <c r="H70" s="128"/>
      <c r="I70" s="128"/>
      <c r="J70" s="128"/>
    </row>
    <row r="71" spans="1:10" s="120" customFormat="1" ht="11.25" thickBot="1" x14ac:dyDescent="0.25">
      <c r="A71" s="135" t="s">
        <v>155</v>
      </c>
      <c r="B71" s="124" t="s">
        <v>156</v>
      </c>
      <c r="C71" s="112">
        <f>SUM(C72:C73)</f>
        <v>0</v>
      </c>
      <c r="D71" s="112">
        <f>SUM(D72:D73)</f>
        <v>0</v>
      </c>
      <c r="E71" s="112">
        <f t="shared" ref="E71:F73" si="13">D71+C71</f>
        <v>0</v>
      </c>
      <c r="F71" s="112">
        <f t="shared" si="13"/>
        <v>0</v>
      </c>
      <c r="G71" s="112">
        <f>SUM(G72:G73)</f>
        <v>0</v>
      </c>
      <c r="H71" s="112">
        <f>SUM(H72:H73)</f>
        <v>0</v>
      </c>
      <c r="I71" s="112">
        <f t="shared" ref="I71:J73" si="14">H71+G71</f>
        <v>0</v>
      </c>
      <c r="J71" s="112">
        <f t="shared" si="14"/>
        <v>0</v>
      </c>
    </row>
    <row r="72" spans="1:10" s="120" customFormat="1" ht="10.5" x14ac:dyDescent="0.2">
      <c r="A72" s="113" t="s">
        <v>157</v>
      </c>
      <c r="B72" s="114" t="s">
        <v>158</v>
      </c>
      <c r="C72" s="128">
        <v>0</v>
      </c>
      <c r="D72" s="128"/>
      <c r="E72" s="128">
        <f t="shared" si="13"/>
        <v>0</v>
      </c>
      <c r="F72" s="128">
        <f t="shared" si="13"/>
        <v>0</v>
      </c>
      <c r="G72" s="128">
        <v>0</v>
      </c>
      <c r="H72" s="128"/>
      <c r="I72" s="128">
        <f t="shared" si="14"/>
        <v>0</v>
      </c>
      <c r="J72" s="128">
        <f t="shared" si="14"/>
        <v>0</v>
      </c>
    </row>
    <row r="73" spans="1:10" s="120" customFormat="1" ht="11.25" thickBot="1" x14ac:dyDescent="0.25">
      <c r="A73" s="121" t="s">
        <v>159</v>
      </c>
      <c r="B73" s="122" t="s">
        <v>160</v>
      </c>
      <c r="C73" s="128"/>
      <c r="D73" s="128"/>
      <c r="E73" s="128">
        <f t="shared" si="13"/>
        <v>0</v>
      </c>
      <c r="F73" s="128">
        <f t="shared" si="13"/>
        <v>0</v>
      </c>
      <c r="G73" s="128"/>
      <c r="H73" s="128"/>
      <c r="I73" s="128">
        <f t="shared" si="14"/>
        <v>0</v>
      </c>
      <c r="J73" s="128">
        <f t="shared" si="14"/>
        <v>0</v>
      </c>
    </row>
    <row r="74" spans="1:10" s="116" customFormat="1" ht="11.25" thickBot="1" x14ac:dyDescent="0.25">
      <c r="A74" s="135" t="s">
        <v>161</v>
      </c>
      <c r="B74" s="124" t="s">
        <v>162</v>
      </c>
      <c r="C74" s="112">
        <f>D74+E74+F74</f>
        <v>23072</v>
      </c>
      <c r="D74" s="112">
        <f>D75+D76+D77</f>
        <v>22597</v>
      </c>
      <c r="E74" s="112">
        <f>E75+E76+E77</f>
        <v>475</v>
      </c>
      <c r="F74" s="112">
        <f>F75+F76+F77</f>
        <v>0</v>
      </c>
      <c r="G74" s="112">
        <f>H74+I74+J74</f>
        <v>24663</v>
      </c>
      <c r="H74" s="112">
        <f>H75+H76+H77</f>
        <v>24663</v>
      </c>
      <c r="I74" s="112">
        <f>I75+I76+I77</f>
        <v>0</v>
      </c>
      <c r="J74" s="112">
        <f>J75+J76+J77</f>
        <v>0</v>
      </c>
    </row>
    <row r="75" spans="1:10" s="120" customFormat="1" ht="10.5" x14ac:dyDescent="0.2">
      <c r="A75" s="113" t="s">
        <v>163</v>
      </c>
      <c r="B75" s="114" t="s">
        <v>164</v>
      </c>
      <c r="C75" s="128">
        <f>D75+E75+F75</f>
        <v>23072</v>
      </c>
      <c r="D75" s="128">
        <v>22597</v>
      </c>
      <c r="E75" s="128">
        <v>475</v>
      </c>
      <c r="F75" s="128">
        <v>0</v>
      </c>
      <c r="G75" s="128">
        <f>H75+I75+J75</f>
        <v>24663</v>
      </c>
      <c r="H75" s="128">
        <v>24663</v>
      </c>
      <c r="I75" s="128"/>
      <c r="J75" s="128">
        <v>0</v>
      </c>
    </row>
    <row r="76" spans="1:10" s="120" customFormat="1" ht="10.5" x14ac:dyDescent="0.2">
      <c r="A76" s="117" t="s">
        <v>165</v>
      </c>
      <c r="B76" s="118" t="s">
        <v>166</v>
      </c>
      <c r="C76" s="128"/>
      <c r="D76" s="128"/>
      <c r="E76" s="128">
        <f>D76+C76</f>
        <v>0</v>
      </c>
      <c r="F76" s="128">
        <f>E76+D76</f>
        <v>0</v>
      </c>
      <c r="G76" s="128"/>
      <c r="H76" s="128"/>
      <c r="I76" s="128">
        <f>H76+G76</f>
        <v>0</v>
      </c>
      <c r="J76" s="128">
        <f>I76+H76</f>
        <v>0</v>
      </c>
    </row>
    <row r="77" spans="1:10" s="120" customFormat="1" ht="11.25" thickBot="1" x14ac:dyDescent="0.25">
      <c r="A77" s="121" t="s">
        <v>167</v>
      </c>
      <c r="B77" s="122" t="s">
        <v>168</v>
      </c>
      <c r="C77" s="128"/>
      <c r="D77" s="128"/>
      <c r="E77" s="128">
        <f>D77+C77</f>
        <v>0</v>
      </c>
      <c r="F77" s="128">
        <f>E77+D77</f>
        <v>0</v>
      </c>
      <c r="G77" s="128"/>
      <c r="H77" s="128"/>
      <c r="I77" s="128">
        <f>H77+G77</f>
        <v>0</v>
      </c>
      <c r="J77" s="128">
        <f>I77+H77</f>
        <v>0</v>
      </c>
    </row>
    <row r="78" spans="1:10" s="120" customFormat="1" ht="11.25" thickBot="1" x14ac:dyDescent="0.25">
      <c r="A78" s="135" t="s">
        <v>169</v>
      </c>
      <c r="B78" s="124" t="s">
        <v>170</v>
      </c>
      <c r="C78" s="112">
        <f t="shared" ref="C78:J78" si="15">SUM(C79:C82)</f>
        <v>0</v>
      </c>
      <c r="D78" s="112">
        <f t="shared" si="15"/>
        <v>0</v>
      </c>
      <c r="E78" s="112">
        <f t="shared" si="15"/>
        <v>0</v>
      </c>
      <c r="F78" s="112">
        <f t="shared" si="15"/>
        <v>0</v>
      </c>
      <c r="G78" s="112">
        <f t="shared" si="15"/>
        <v>0</v>
      </c>
      <c r="H78" s="112">
        <f t="shared" si="15"/>
        <v>0</v>
      </c>
      <c r="I78" s="112">
        <f t="shared" si="15"/>
        <v>0</v>
      </c>
      <c r="J78" s="112">
        <f t="shared" si="15"/>
        <v>0</v>
      </c>
    </row>
    <row r="79" spans="1:10" s="120" customFormat="1" ht="21" x14ac:dyDescent="0.2">
      <c r="A79" s="137" t="s">
        <v>171</v>
      </c>
      <c r="B79" s="114" t="s">
        <v>172</v>
      </c>
      <c r="C79" s="128"/>
      <c r="D79" s="128"/>
      <c r="E79" s="128"/>
      <c r="F79" s="128"/>
      <c r="G79" s="128"/>
      <c r="H79" s="128"/>
      <c r="I79" s="128"/>
      <c r="J79" s="128"/>
    </row>
    <row r="80" spans="1:10" s="120" customFormat="1" ht="21" x14ac:dyDescent="0.2">
      <c r="A80" s="138" t="s">
        <v>173</v>
      </c>
      <c r="B80" s="118" t="s">
        <v>174</v>
      </c>
      <c r="C80" s="128"/>
      <c r="D80" s="128"/>
      <c r="E80" s="128"/>
      <c r="F80" s="128"/>
      <c r="G80" s="128"/>
      <c r="H80" s="128"/>
      <c r="I80" s="128"/>
      <c r="J80" s="128"/>
    </row>
    <row r="81" spans="1:10" s="120" customFormat="1" ht="21" x14ac:dyDescent="0.2">
      <c r="A81" s="138" t="s">
        <v>175</v>
      </c>
      <c r="B81" s="118" t="s">
        <v>176</v>
      </c>
      <c r="C81" s="128"/>
      <c r="D81" s="128"/>
      <c r="E81" s="128"/>
      <c r="F81" s="128"/>
      <c r="G81" s="128"/>
      <c r="H81" s="128"/>
      <c r="I81" s="128"/>
      <c r="J81" s="128"/>
    </row>
    <row r="82" spans="1:10" s="116" customFormat="1" ht="21.75" thickBot="1" x14ac:dyDescent="0.25">
      <c r="A82" s="139" t="s">
        <v>177</v>
      </c>
      <c r="B82" s="122" t="s">
        <v>178</v>
      </c>
      <c r="C82" s="128"/>
      <c r="D82" s="128"/>
      <c r="E82" s="128"/>
      <c r="F82" s="128"/>
      <c r="G82" s="128"/>
      <c r="H82" s="128"/>
      <c r="I82" s="128"/>
      <c r="J82" s="128"/>
    </row>
    <row r="83" spans="1:10" s="116" customFormat="1" ht="11.25" thickBot="1" x14ac:dyDescent="0.25">
      <c r="A83" s="135" t="s">
        <v>179</v>
      </c>
      <c r="B83" s="124" t="s">
        <v>180</v>
      </c>
      <c r="C83" s="140"/>
      <c r="D83" s="140"/>
      <c r="E83" s="140"/>
      <c r="F83" s="140"/>
      <c r="G83" s="140"/>
      <c r="H83" s="140"/>
      <c r="I83" s="140"/>
      <c r="J83" s="140"/>
    </row>
    <row r="84" spans="1:10" s="116" customFormat="1" ht="11.25" thickBot="1" x14ac:dyDescent="0.25">
      <c r="A84" s="135" t="s">
        <v>181</v>
      </c>
      <c r="B84" s="141" t="s">
        <v>182</v>
      </c>
      <c r="C84" s="126">
        <f t="shared" ref="C84:J84" si="16">+C62+C66+C71+C74+C78+C83</f>
        <v>23072</v>
      </c>
      <c r="D84" s="126">
        <f t="shared" si="16"/>
        <v>22597</v>
      </c>
      <c r="E84" s="126">
        <f t="shared" si="16"/>
        <v>475</v>
      </c>
      <c r="F84" s="126">
        <f t="shared" si="16"/>
        <v>0</v>
      </c>
      <c r="G84" s="126">
        <f t="shared" si="16"/>
        <v>24663</v>
      </c>
      <c r="H84" s="126">
        <f t="shared" si="16"/>
        <v>24663</v>
      </c>
      <c r="I84" s="126">
        <f t="shared" si="16"/>
        <v>0</v>
      </c>
      <c r="J84" s="126">
        <f t="shared" si="16"/>
        <v>0</v>
      </c>
    </row>
    <row r="85" spans="1:10" s="116" customFormat="1" ht="11.25" thickBot="1" x14ac:dyDescent="0.25">
      <c r="A85" s="142" t="s">
        <v>183</v>
      </c>
      <c r="B85" s="143" t="s">
        <v>279</v>
      </c>
      <c r="C85" s="126">
        <f t="shared" ref="C85:J85" si="17">+C61+C84</f>
        <v>30865</v>
      </c>
      <c r="D85" s="126">
        <f t="shared" si="17"/>
        <v>24791</v>
      </c>
      <c r="E85" s="126">
        <f t="shared" si="17"/>
        <v>6074</v>
      </c>
      <c r="F85" s="126">
        <f t="shared" si="17"/>
        <v>0</v>
      </c>
      <c r="G85" s="126">
        <f t="shared" si="17"/>
        <v>34971</v>
      </c>
      <c r="H85" s="126">
        <f t="shared" si="17"/>
        <v>26611</v>
      </c>
      <c r="I85" s="126">
        <f t="shared" si="17"/>
        <v>8360</v>
      </c>
      <c r="J85" s="126">
        <f t="shared" si="17"/>
        <v>0</v>
      </c>
    </row>
    <row r="86" spans="1:10" s="147" customFormat="1" x14ac:dyDescent="0.25">
      <c r="A86" s="144"/>
      <c r="B86" s="145"/>
      <c r="C86" s="146"/>
      <c r="D86" s="146"/>
      <c r="E86" s="146"/>
      <c r="F86" s="146"/>
      <c r="G86" s="146"/>
      <c r="H86" s="146"/>
      <c r="I86" s="146"/>
      <c r="J86" s="146"/>
    </row>
    <row r="87" spans="1:10" s="147" customFormat="1" x14ac:dyDescent="0.25">
      <c r="A87" s="144"/>
      <c r="B87" s="145"/>
      <c r="C87" s="146"/>
      <c r="D87" s="146"/>
      <c r="E87" s="146"/>
      <c r="F87" s="146"/>
      <c r="G87" s="146"/>
      <c r="H87" s="146"/>
      <c r="I87" s="146"/>
      <c r="J87" s="146"/>
    </row>
    <row r="88" spans="1:10" s="147" customFormat="1" x14ac:dyDescent="0.25">
      <c r="A88" s="144"/>
      <c r="B88" s="145"/>
      <c r="C88" s="146"/>
      <c r="D88" s="146"/>
      <c r="E88" s="146"/>
      <c r="F88" s="146"/>
      <c r="G88" s="146"/>
      <c r="H88" s="146"/>
      <c r="I88" s="146"/>
      <c r="J88" s="146"/>
    </row>
    <row r="89" spans="1:10" s="147" customFormat="1" ht="15.75" thickBot="1" x14ac:dyDescent="0.3">
      <c r="A89" s="144"/>
      <c r="B89" s="145"/>
      <c r="C89" s="146"/>
      <c r="D89" s="146"/>
      <c r="E89" s="146"/>
      <c r="F89" s="146"/>
      <c r="G89" s="146"/>
      <c r="H89" s="146"/>
      <c r="I89" s="146"/>
      <c r="J89" s="146"/>
    </row>
    <row r="90" spans="1:10" s="101" customFormat="1" ht="15.75" customHeight="1" thickBot="1" x14ac:dyDescent="0.3">
      <c r="A90" s="96" t="s">
        <v>287</v>
      </c>
      <c r="B90" s="199" t="s">
        <v>270</v>
      </c>
      <c r="C90" s="200" t="s">
        <v>292</v>
      </c>
      <c r="D90" s="99"/>
      <c r="E90" s="99"/>
      <c r="F90" s="100"/>
      <c r="G90" s="200" t="s">
        <v>292</v>
      </c>
      <c r="H90" s="99"/>
      <c r="I90" s="99"/>
      <c r="J90" s="100"/>
    </row>
    <row r="91" spans="1:10" s="105" customFormat="1" ht="11.25" thickBot="1" x14ac:dyDescent="0.3">
      <c r="A91" s="102" t="s">
        <v>7</v>
      </c>
      <c r="B91" s="103" t="s">
        <v>8</v>
      </c>
      <c r="C91" s="104" t="s">
        <v>9</v>
      </c>
      <c r="D91" s="104" t="s">
        <v>10</v>
      </c>
      <c r="E91" s="104" t="s">
        <v>11</v>
      </c>
      <c r="F91" s="104" t="s">
        <v>12</v>
      </c>
      <c r="G91" s="104" t="s">
        <v>9</v>
      </c>
      <c r="H91" s="104" t="s">
        <v>10</v>
      </c>
      <c r="I91" s="104" t="s">
        <v>11</v>
      </c>
      <c r="J91" s="104" t="s">
        <v>12</v>
      </c>
    </row>
    <row r="92" spans="1:10" s="105" customFormat="1" ht="42" customHeight="1" thickBot="1" x14ac:dyDescent="0.3">
      <c r="A92" s="148"/>
      <c r="B92" s="148" t="s">
        <v>280</v>
      </c>
      <c r="C92" s="210" t="s">
        <v>17</v>
      </c>
      <c r="D92" s="210" t="s">
        <v>289</v>
      </c>
      <c r="E92" s="211" t="s">
        <v>293</v>
      </c>
      <c r="F92" s="211" t="s">
        <v>294</v>
      </c>
      <c r="G92" s="210" t="s">
        <v>17</v>
      </c>
      <c r="H92" s="210" t="s">
        <v>289</v>
      </c>
      <c r="I92" s="211" t="s">
        <v>293</v>
      </c>
      <c r="J92" s="211" t="s">
        <v>294</v>
      </c>
    </row>
    <row r="93" spans="1:10" s="116" customFormat="1" ht="11.25" thickBot="1" x14ac:dyDescent="0.3">
      <c r="A93" s="151" t="s">
        <v>21</v>
      </c>
      <c r="B93" s="152" t="s">
        <v>281</v>
      </c>
      <c r="C93" s="153">
        <f t="shared" ref="C93:C98" si="18">D93+E93+F93</f>
        <v>30865</v>
      </c>
      <c r="D93" s="212">
        <f>D94+D95+D96+D97+D98</f>
        <v>24791</v>
      </c>
      <c r="E93" s="212">
        <f>E94+E95+E96+E97+E98</f>
        <v>6074</v>
      </c>
      <c r="F93" s="213">
        <f>F94+F95+F96+F97+F98</f>
        <v>0</v>
      </c>
      <c r="G93" s="153">
        <f t="shared" ref="G93:G98" si="19">H93+I93+J93</f>
        <v>34041</v>
      </c>
      <c r="H93" s="212">
        <f>H94+H95+H96+H97+H98</f>
        <v>28027</v>
      </c>
      <c r="I93" s="212">
        <f>I94+I95+I96+I97+I98</f>
        <v>6014</v>
      </c>
      <c r="J93" s="213">
        <f>J94+J95+J96+J97+J98</f>
        <v>0</v>
      </c>
    </row>
    <row r="94" spans="1:10" s="101" customFormat="1" ht="11.25" thickBot="1" x14ac:dyDescent="0.3">
      <c r="A94" s="154" t="s">
        <v>23</v>
      </c>
      <c r="B94" s="155" t="s">
        <v>192</v>
      </c>
      <c r="C94" s="156">
        <f t="shared" si="18"/>
        <v>14923</v>
      </c>
      <c r="D94" s="214">
        <v>12966</v>
      </c>
      <c r="E94" s="214">
        <v>1957</v>
      </c>
      <c r="F94" s="214"/>
      <c r="G94" s="156">
        <f t="shared" si="19"/>
        <v>16779</v>
      </c>
      <c r="H94" s="214">
        <f>16779-I94</f>
        <v>14897</v>
      </c>
      <c r="I94" s="214">
        <f>1716+166</f>
        <v>1882</v>
      </c>
      <c r="J94" s="214"/>
    </row>
    <row r="95" spans="1:10" s="101" customFormat="1" ht="11.25" thickBot="1" x14ac:dyDescent="0.3">
      <c r="A95" s="117" t="s">
        <v>25</v>
      </c>
      <c r="B95" s="157" t="s">
        <v>193</v>
      </c>
      <c r="C95" s="156">
        <f t="shared" si="18"/>
        <v>4056</v>
      </c>
      <c r="D95" s="215">
        <v>3520</v>
      </c>
      <c r="E95" s="215">
        <v>536</v>
      </c>
      <c r="F95" s="215"/>
      <c r="G95" s="156">
        <f t="shared" si="19"/>
        <v>4406</v>
      </c>
      <c r="H95" s="215">
        <f>4406-I95</f>
        <v>3888</v>
      </c>
      <c r="I95" s="215">
        <f>46+472</f>
        <v>518</v>
      </c>
      <c r="J95" s="215"/>
    </row>
    <row r="96" spans="1:10" s="101" customFormat="1" ht="11.25" thickBot="1" x14ac:dyDescent="0.3">
      <c r="A96" s="117" t="s">
        <v>27</v>
      </c>
      <c r="B96" s="157" t="s">
        <v>194</v>
      </c>
      <c r="C96" s="156">
        <f t="shared" si="18"/>
        <v>11886</v>
      </c>
      <c r="D96" s="216">
        <v>8305</v>
      </c>
      <c r="E96" s="215">
        <v>3581</v>
      </c>
      <c r="F96" s="215"/>
      <c r="G96" s="156">
        <f t="shared" si="19"/>
        <v>12856</v>
      </c>
      <c r="H96" s="216">
        <f>12856-I96</f>
        <v>9242</v>
      </c>
      <c r="I96" s="215">
        <f>3295+319</f>
        <v>3614</v>
      </c>
      <c r="J96" s="215"/>
    </row>
    <row r="97" spans="1:10" s="101" customFormat="1" ht="10.5" x14ac:dyDescent="0.25">
      <c r="A97" s="117" t="s">
        <v>29</v>
      </c>
      <c r="B97" s="158" t="s">
        <v>195</v>
      </c>
      <c r="C97" s="156">
        <f t="shared" si="18"/>
        <v>0</v>
      </c>
      <c r="D97" s="216"/>
      <c r="E97" s="215"/>
      <c r="F97" s="215"/>
      <c r="G97" s="156">
        <f t="shared" si="19"/>
        <v>0</v>
      </c>
      <c r="H97" s="216"/>
      <c r="I97" s="215"/>
      <c r="J97" s="215"/>
    </row>
    <row r="98" spans="1:10" s="101" customFormat="1" ht="10.5" x14ac:dyDescent="0.25">
      <c r="A98" s="117" t="s">
        <v>196</v>
      </c>
      <c r="B98" s="159" t="s">
        <v>197</v>
      </c>
      <c r="C98" s="125">
        <f t="shared" si="18"/>
        <v>0</v>
      </c>
      <c r="D98" s="216">
        <f>D99+D100+D101+D102+D103+D104+D105+D106+D107+D108</f>
        <v>0</v>
      </c>
      <c r="E98" s="216">
        <f>E99+E100+E101+E102+E103+E104+E105+E106+E107+E108</f>
        <v>0</v>
      </c>
      <c r="F98" s="216">
        <f>F99+F100+F101+F102+F103+F104+F105+F106+F107+F108</f>
        <v>0</v>
      </c>
      <c r="G98" s="125">
        <f t="shared" si="19"/>
        <v>0</v>
      </c>
      <c r="H98" s="216">
        <f>H99+H100+H101+H102+H103+H104+H105+H106+H107+H108</f>
        <v>0</v>
      </c>
      <c r="I98" s="216">
        <f>I99+I100+I101+I102+I103+I104+I105+I106+I107+I108</f>
        <v>0</v>
      </c>
      <c r="J98" s="216">
        <f>J99+J100+J101+J102+J103+J104+J105+J106+J107+J108</f>
        <v>0</v>
      </c>
    </row>
    <row r="99" spans="1:10" s="101" customFormat="1" ht="10.5" x14ac:dyDescent="0.25">
      <c r="A99" s="117" t="s">
        <v>33</v>
      </c>
      <c r="B99" s="157" t="s">
        <v>198</v>
      </c>
      <c r="C99" s="125"/>
      <c r="D99" s="216"/>
      <c r="E99" s="216"/>
      <c r="F99" s="216"/>
      <c r="G99" s="125"/>
      <c r="H99" s="216"/>
      <c r="I99" s="216"/>
      <c r="J99" s="216"/>
    </row>
    <row r="100" spans="1:10" s="101" customFormat="1" ht="10.5" x14ac:dyDescent="0.2">
      <c r="A100" s="117" t="s">
        <v>199</v>
      </c>
      <c r="B100" s="160" t="s">
        <v>200</v>
      </c>
      <c r="C100" s="125"/>
      <c r="D100" s="216"/>
      <c r="E100" s="216"/>
      <c r="F100" s="216"/>
      <c r="G100" s="125"/>
      <c r="H100" s="216"/>
      <c r="I100" s="216"/>
      <c r="J100" s="216"/>
    </row>
    <row r="101" spans="1:10" s="101" customFormat="1" ht="21" x14ac:dyDescent="0.25">
      <c r="A101" s="117" t="s">
        <v>201</v>
      </c>
      <c r="B101" s="161" t="s">
        <v>202</v>
      </c>
      <c r="C101" s="125"/>
      <c r="D101" s="216"/>
      <c r="E101" s="216"/>
      <c r="F101" s="216"/>
      <c r="G101" s="125"/>
      <c r="H101" s="216"/>
      <c r="I101" s="216"/>
      <c r="J101" s="216"/>
    </row>
    <row r="102" spans="1:10" s="101" customFormat="1" ht="21" x14ac:dyDescent="0.25">
      <c r="A102" s="117" t="s">
        <v>203</v>
      </c>
      <c r="B102" s="161" t="s">
        <v>204</v>
      </c>
      <c r="C102" s="125"/>
      <c r="D102" s="216"/>
      <c r="E102" s="216"/>
      <c r="F102" s="216"/>
      <c r="G102" s="125"/>
      <c r="H102" s="216"/>
      <c r="I102" s="216"/>
      <c r="J102" s="216"/>
    </row>
    <row r="103" spans="1:10" s="101" customFormat="1" ht="10.5" x14ac:dyDescent="0.2">
      <c r="A103" s="117" t="s">
        <v>205</v>
      </c>
      <c r="B103" s="160" t="s">
        <v>206</v>
      </c>
      <c r="C103" s="125"/>
      <c r="D103" s="216"/>
      <c r="E103" s="216"/>
      <c r="F103" s="216"/>
      <c r="G103" s="125"/>
      <c r="H103" s="216"/>
      <c r="I103" s="216"/>
      <c r="J103" s="216"/>
    </row>
    <row r="104" spans="1:10" s="101" customFormat="1" ht="10.5" x14ac:dyDescent="0.2">
      <c r="A104" s="117" t="s">
        <v>207</v>
      </c>
      <c r="B104" s="160" t="s">
        <v>208</v>
      </c>
      <c r="C104" s="125"/>
      <c r="D104" s="216"/>
      <c r="E104" s="216"/>
      <c r="F104" s="216"/>
      <c r="G104" s="125"/>
      <c r="H104" s="216"/>
      <c r="I104" s="216"/>
      <c r="J104" s="216"/>
    </row>
    <row r="105" spans="1:10" s="101" customFormat="1" ht="21" x14ac:dyDescent="0.25">
      <c r="A105" s="117" t="s">
        <v>209</v>
      </c>
      <c r="B105" s="161" t="s">
        <v>210</v>
      </c>
      <c r="C105" s="125"/>
      <c r="D105" s="216"/>
      <c r="E105" s="216"/>
      <c r="F105" s="216"/>
      <c r="G105" s="125"/>
      <c r="H105" s="216"/>
      <c r="I105" s="216"/>
      <c r="J105" s="216"/>
    </row>
    <row r="106" spans="1:10" s="101" customFormat="1" ht="10.5" x14ac:dyDescent="0.25">
      <c r="A106" s="162" t="s">
        <v>211</v>
      </c>
      <c r="B106" s="163" t="s">
        <v>212</v>
      </c>
      <c r="C106" s="125"/>
      <c r="D106" s="216"/>
      <c r="E106" s="216"/>
      <c r="F106" s="216"/>
      <c r="G106" s="125"/>
      <c r="H106" s="216"/>
      <c r="I106" s="216"/>
      <c r="J106" s="216"/>
    </row>
    <row r="107" spans="1:10" s="101" customFormat="1" ht="10.5" x14ac:dyDescent="0.25">
      <c r="A107" s="117" t="s">
        <v>213</v>
      </c>
      <c r="B107" s="163" t="s">
        <v>214</v>
      </c>
      <c r="C107" s="125"/>
      <c r="D107" s="216"/>
      <c r="E107" s="216"/>
      <c r="F107" s="216"/>
      <c r="G107" s="125"/>
      <c r="H107" s="216"/>
      <c r="I107" s="216"/>
      <c r="J107" s="216"/>
    </row>
    <row r="108" spans="1:10" s="101" customFormat="1" ht="21.75" thickBot="1" x14ac:dyDescent="0.3">
      <c r="A108" s="164" t="s">
        <v>215</v>
      </c>
      <c r="B108" s="165" t="s">
        <v>216</v>
      </c>
      <c r="C108" s="166"/>
      <c r="D108" s="217"/>
      <c r="E108" s="217"/>
      <c r="F108" s="217"/>
      <c r="G108" s="166"/>
      <c r="H108" s="217"/>
      <c r="I108" s="217"/>
      <c r="J108" s="217"/>
    </row>
    <row r="109" spans="1:10" s="101" customFormat="1" ht="11.25" thickBot="1" x14ac:dyDescent="0.3">
      <c r="A109" s="123" t="s">
        <v>35</v>
      </c>
      <c r="B109" s="167" t="s">
        <v>282</v>
      </c>
      <c r="C109" s="112">
        <f>+C110+C112+C114</f>
        <v>0</v>
      </c>
      <c r="D109" s="112">
        <f>+D110+D112+D114</f>
        <v>0</v>
      </c>
      <c r="E109" s="112">
        <f t="shared" ref="E109:F113" si="20">D109+C109</f>
        <v>0</v>
      </c>
      <c r="F109" s="112">
        <f t="shared" si="20"/>
        <v>0</v>
      </c>
      <c r="G109" s="112">
        <f>+G110+G112+G114</f>
        <v>930</v>
      </c>
      <c r="H109" s="112">
        <f>+H110+H112+H114</f>
        <v>930</v>
      </c>
      <c r="I109" s="112">
        <f t="shared" ref="I109:J113" si="21">H109+G109</f>
        <v>1860</v>
      </c>
      <c r="J109" s="112">
        <f t="shared" si="21"/>
        <v>2790</v>
      </c>
    </row>
    <row r="110" spans="1:10" s="101" customFormat="1" ht="10.5" x14ac:dyDescent="0.25">
      <c r="A110" s="113" t="s">
        <v>37</v>
      </c>
      <c r="B110" s="157" t="s">
        <v>218</v>
      </c>
      <c r="C110" s="115">
        <f>C111</f>
        <v>0</v>
      </c>
      <c r="D110" s="115"/>
      <c r="E110" s="115">
        <f t="shared" si="20"/>
        <v>0</v>
      </c>
      <c r="F110" s="115">
        <f t="shared" si="20"/>
        <v>0</v>
      </c>
      <c r="G110" s="115">
        <f>H110</f>
        <v>930</v>
      </c>
      <c r="H110" s="115">
        <v>930</v>
      </c>
      <c r="I110" s="115"/>
      <c r="J110" s="115"/>
    </row>
    <row r="111" spans="1:10" s="101" customFormat="1" ht="10.5" x14ac:dyDescent="0.25">
      <c r="A111" s="113" t="s">
        <v>39</v>
      </c>
      <c r="B111" s="168" t="s">
        <v>219</v>
      </c>
      <c r="C111" s="115">
        <v>0</v>
      </c>
      <c r="D111" s="115"/>
      <c r="E111" s="115">
        <f t="shared" si="20"/>
        <v>0</v>
      </c>
      <c r="F111" s="115">
        <f t="shared" si="20"/>
        <v>0</v>
      </c>
      <c r="G111" s="115">
        <v>0</v>
      </c>
      <c r="H111" s="115"/>
      <c r="I111" s="115">
        <f t="shared" si="21"/>
        <v>0</v>
      </c>
      <c r="J111" s="115">
        <f t="shared" si="21"/>
        <v>0</v>
      </c>
    </row>
    <row r="112" spans="1:10" s="101" customFormat="1" ht="10.5" x14ac:dyDescent="0.25">
      <c r="A112" s="113" t="s">
        <v>41</v>
      </c>
      <c r="B112" s="168" t="s">
        <v>220</v>
      </c>
      <c r="C112" s="119">
        <f>C113</f>
        <v>0</v>
      </c>
      <c r="D112" s="119">
        <f>D113</f>
        <v>0</v>
      </c>
      <c r="E112" s="115">
        <f t="shared" si="20"/>
        <v>0</v>
      </c>
      <c r="F112" s="115">
        <f t="shared" si="20"/>
        <v>0</v>
      </c>
      <c r="G112" s="119">
        <f>G113</f>
        <v>0</v>
      </c>
      <c r="H112" s="119">
        <f>H113</f>
        <v>0</v>
      </c>
      <c r="I112" s="115">
        <f t="shared" si="21"/>
        <v>0</v>
      </c>
      <c r="J112" s="115">
        <f t="shared" si="21"/>
        <v>0</v>
      </c>
    </row>
    <row r="113" spans="1:10" s="101" customFormat="1" ht="10.5" x14ac:dyDescent="0.25">
      <c r="A113" s="113" t="s">
        <v>44</v>
      </c>
      <c r="B113" s="168" t="s">
        <v>221</v>
      </c>
      <c r="C113" s="169">
        <v>0</v>
      </c>
      <c r="D113" s="169"/>
      <c r="E113" s="115">
        <f t="shared" si="20"/>
        <v>0</v>
      </c>
      <c r="F113" s="115">
        <f t="shared" si="20"/>
        <v>0</v>
      </c>
      <c r="G113" s="169">
        <v>0</v>
      </c>
      <c r="H113" s="169"/>
      <c r="I113" s="115">
        <f t="shared" si="21"/>
        <v>0</v>
      </c>
      <c r="J113" s="115">
        <f t="shared" si="21"/>
        <v>0</v>
      </c>
    </row>
    <row r="114" spans="1:10" s="101" customFormat="1" ht="10.5" x14ac:dyDescent="0.25">
      <c r="A114" s="113" t="s">
        <v>46</v>
      </c>
      <c r="B114" s="170" t="s">
        <v>222</v>
      </c>
      <c r="C114" s="169">
        <f t="shared" ref="C114:J114" si="22">C115+C116+C117+C118+C119+C120+C121+C122</f>
        <v>0</v>
      </c>
      <c r="D114" s="169">
        <f t="shared" si="22"/>
        <v>0</v>
      </c>
      <c r="E114" s="169">
        <f t="shared" si="22"/>
        <v>0</v>
      </c>
      <c r="F114" s="169">
        <f t="shared" si="22"/>
        <v>0</v>
      </c>
      <c r="G114" s="169">
        <f t="shared" si="22"/>
        <v>0</v>
      </c>
      <c r="H114" s="169">
        <f t="shared" si="22"/>
        <v>0</v>
      </c>
      <c r="I114" s="169">
        <f t="shared" si="22"/>
        <v>0</v>
      </c>
      <c r="J114" s="169">
        <f t="shared" si="22"/>
        <v>0</v>
      </c>
    </row>
    <row r="115" spans="1:10" s="101" customFormat="1" ht="10.5" x14ac:dyDescent="0.25">
      <c r="A115" s="113" t="s">
        <v>48</v>
      </c>
      <c r="B115" s="171" t="s">
        <v>223</v>
      </c>
      <c r="C115" s="169"/>
      <c r="D115" s="169"/>
      <c r="E115" s="169"/>
      <c r="F115" s="169"/>
      <c r="G115" s="169"/>
      <c r="H115" s="169"/>
      <c r="I115" s="169"/>
      <c r="J115" s="169"/>
    </row>
    <row r="116" spans="1:10" s="101" customFormat="1" ht="21" x14ac:dyDescent="0.25">
      <c r="A116" s="218" t="s">
        <v>225</v>
      </c>
      <c r="B116" s="161" t="s">
        <v>226</v>
      </c>
      <c r="C116" s="169"/>
      <c r="D116" s="169"/>
      <c r="E116" s="169"/>
      <c r="F116" s="169"/>
      <c r="G116" s="169"/>
      <c r="H116" s="169"/>
      <c r="I116" s="169"/>
      <c r="J116" s="169"/>
    </row>
    <row r="117" spans="1:10" s="101" customFormat="1" ht="21" x14ac:dyDescent="0.25">
      <c r="A117" s="113" t="s">
        <v>227</v>
      </c>
      <c r="B117" s="161" t="s">
        <v>204</v>
      </c>
      <c r="C117" s="169"/>
      <c r="D117" s="169"/>
      <c r="E117" s="169"/>
      <c r="F117" s="169"/>
      <c r="G117" s="169"/>
      <c r="H117" s="169"/>
      <c r="I117" s="169"/>
      <c r="J117" s="169"/>
    </row>
    <row r="118" spans="1:10" s="101" customFormat="1" ht="10.5" x14ac:dyDescent="0.25">
      <c r="A118" s="113" t="s">
        <v>228</v>
      </c>
      <c r="B118" s="161" t="s">
        <v>229</v>
      </c>
      <c r="C118" s="169"/>
      <c r="D118" s="169"/>
      <c r="E118" s="169"/>
      <c r="F118" s="169"/>
      <c r="G118" s="169"/>
      <c r="H118" s="169"/>
      <c r="I118" s="169"/>
      <c r="J118" s="169"/>
    </row>
    <row r="119" spans="1:10" s="101" customFormat="1" ht="10.5" x14ac:dyDescent="0.25">
      <c r="A119" s="113" t="s">
        <v>230</v>
      </c>
      <c r="B119" s="161" t="s">
        <v>231</v>
      </c>
      <c r="C119" s="169"/>
      <c r="D119" s="169"/>
      <c r="E119" s="169"/>
      <c r="F119" s="169"/>
      <c r="G119" s="169"/>
      <c r="H119" s="169"/>
      <c r="I119" s="169"/>
      <c r="J119" s="169"/>
    </row>
    <row r="120" spans="1:10" s="101" customFormat="1" ht="21" x14ac:dyDescent="0.25">
      <c r="A120" s="113" t="s">
        <v>232</v>
      </c>
      <c r="B120" s="161" t="s">
        <v>210</v>
      </c>
      <c r="C120" s="169"/>
      <c r="D120" s="169"/>
      <c r="E120" s="169"/>
      <c r="F120" s="169"/>
      <c r="G120" s="169"/>
      <c r="H120" s="169"/>
      <c r="I120" s="169"/>
      <c r="J120" s="169"/>
    </row>
    <row r="121" spans="1:10" s="101" customFormat="1" ht="10.5" x14ac:dyDescent="0.25">
      <c r="A121" s="113" t="s">
        <v>233</v>
      </c>
      <c r="B121" s="161" t="s">
        <v>234</v>
      </c>
      <c r="C121" s="169"/>
      <c r="D121" s="169"/>
      <c r="E121" s="169"/>
      <c r="F121" s="169"/>
      <c r="G121" s="169"/>
      <c r="H121" s="169"/>
      <c r="I121" s="169"/>
      <c r="J121" s="169"/>
    </row>
    <row r="122" spans="1:10" s="101" customFormat="1" ht="21.75" thickBot="1" x14ac:dyDescent="0.3">
      <c r="A122" s="162" t="s">
        <v>235</v>
      </c>
      <c r="B122" s="161" t="s">
        <v>236</v>
      </c>
      <c r="C122" s="173"/>
      <c r="D122" s="173"/>
      <c r="E122" s="173"/>
      <c r="F122" s="173"/>
      <c r="G122" s="173"/>
      <c r="H122" s="173"/>
      <c r="I122" s="173"/>
      <c r="J122" s="173"/>
    </row>
    <row r="123" spans="1:10" s="101" customFormat="1" ht="11.25" thickBot="1" x14ac:dyDescent="0.3">
      <c r="A123" s="123" t="s">
        <v>50</v>
      </c>
      <c r="B123" s="174" t="s">
        <v>237</v>
      </c>
      <c r="C123" s="112">
        <f>+C124+C125</f>
        <v>0</v>
      </c>
      <c r="D123" s="112">
        <f>+D124+D125</f>
        <v>0</v>
      </c>
      <c r="E123" s="112">
        <f t="shared" ref="E123:F125" si="23">D123+C123</f>
        <v>0</v>
      </c>
      <c r="F123" s="112">
        <f t="shared" si="23"/>
        <v>0</v>
      </c>
      <c r="G123" s="112">
        <f>+G124+G125</f>
        <v>0</v>
      </c>
      <c r="H123" s="112">
        <f>+H124+H125</f>
        <v>0</v>
      </c>
      <c r="I123" s="112">
        <f t="shared" ref="I123:J125" si="24">H123+G123</f>
        <v>0</v>
      </c>
      <c r="J123" s="112">
        <f t="shared" si="24"/>
        <v>0</v>
      </c>
    </row>
    <row r="124" spans="1:10" s="101" customFormat="1" ht="10.5" x14ac:dyDescent="0.25">
      <c r="A124" s="113" t="s">
        <v>52</v>
      </c>
      <c r="B124" s="180" t="s">
        <v>238</v>
      </c>
      <c r="C124" s="115">
        <v>0</v>
      </c>
      <c r="D124" s="115"/>
      <c r="E124" s="115">
        <f t="shared" si="23"/>
        <v>0</v>
      </c>
      <c r="F124" s="115">
        <f t="shared" si="23"/>
        <v>0</v>
      </c>
      <c r="G124" s="115">
        <v>0</v>
      </c>
      <c r="H124" s="115"/>
      <c r="I124" s="115">
        <f t="shared" si="24"/>
        <v>0</v>
      </c>
      <c r="J124" s="115">
        <f t="shared" si="24"/>
        <v>0</v>
      </c>
    </row>
    <row r="125" spans="1:10" s="101" customFormat="1" ht="11.25" thickBot="1" x14ac:dyDescent="0.3">
      <c r="A125" s="121" t="s">
        <v>54</v>
      </c>
      <c r="B125" s="168" t="s">
        <v>239</v>
      </c>
      <c r="C125" s="125"/>
      <c r="D125" s="125"/>
      <c r="E125" s="115">
        <f t="shared" si="23"/>
        <v>0</v>
      </c>
      <c r="F125" s="115">
        <f t="shared" si="23"/>
        <v>0</v>
      </c>
      <c r="G125" s="125"/>
      <c r="H125" s="125"/>
      <c r="I125" s="115">
        <f t="shared" si="24"/>
        <v>0</v>
      </c>
      <c r="J125" s="115">
        <f t="shared" si="24"/>
        <v>0</v>
      </c>
    </row>
    <row r="126" spans="1:10" s="101" customFormat="1" ht="11.25" thickBot="1" x14ac:dyDescent="0.3">
      <c r="A126" s="123" t="s">
        <v>240</v>
      </c>
      <c r="B126" s="174" t="s">
        <v>241</v>
      </c>
      <c r="C126" s="112">
        <f t="shared" ref="C126:J126" si="25">+C93+C109+C123</f>
        <v>30865</v>
      </c>
      <c r="D126" s="112">
        <f t="shared" si="25"/>
        <v>24791</v>
      </c>
      <c r="E126" s="112">
        <f t="shared" si="25"/>
        <v>6074</v>
      </c>
      <c r="F126" s="112">
        <f t="shared" si="25"/>
        <v>0</v>
      </c>
      <c r="G126" s="112">
        <f t="shared" si="25"/>
        <v>34971</v>
      </c>
      <c r="H126" s="112">
        <f t="shared" si="25"/>
        <v>28957</v>
      </c>
      <c r="I126" s="112">
        <f t="shared" si="25"/>
        <v>7874</v>
      </c>
      <c r="J126" s="112">
        <f t="shared" si="25"/>
        <v>2790</v>
      </c>
    </row>
    <row r="127" spans="1:10" s="101" customFormat="1" ht="11.25" thickBot="1" x14ac:dyDescent="0.3">
      <c r="A127" s="123" t="s">
        <v>80</v>
      </c>
      <c r="B127" s="174" t="s">
        <v>242</v>
      </c>
      <c r="C127" s="112">
        <f t="shared" ref="C127:J127" si="26">+C128+C129+C130</f>
        <v>0</v>
      </c>
      <c r="D127" s="112">
        <f t="shared" si="26"/>
        <v>0</v>
      </c>
      <c r="E127" s="112">
        <f t="shared" si="26"/>
        <v>0</v>
      </c>
      <c r="F127" s="112">
        <f t="shared" si="26"/>
        <v>0</v>
      </c>
      <c r="G127" s="112">
        <f t="shared" si="26"/>
        <v>0</v>
      </c>
      <c r="H127" s="112">
        <f t="shared" si="26"/>
        <v>0</v>
      </c>
      <c r="I127" s="112">
        <f t="shared" si="26"/>
        <v>0</v>
      </c>
      <c r="J127" s="112">
        <f t="shared" si="26"/>
        <v>0</v>
      </c>
    </row>
    <row r="128" spans="1:10" s="116" customFormat="1" ht="10.5" x14ac:dyDescent="0.25">
      <c r="A128" s="113" t="s">
        <v>82</v>
      </c>
      <c r="B128" s="180" t="s">
        <v>243</v>
      </c>
      <c r="C128" s="169"/>
      <c r="D128" s="169"/>
      <c r="E128" s="169"/>
      <c r="F128" s="169"/>
      <c r="G128" s="169"/>
      <c r="H128" s="169"/>
      <c r="I128" s="169"/>
      <c r="J128" s="169"/>
    </row>
    <row r="129" spans="1:11" s="101" customFormat="1" ht="21" x14ac:dyDescent="0.25">
      <c r="A129" s="113" t="s">
        <v>84</v>
      </c>
      <c r="B129" s="180" t="s">
        <v>244</v>
      </c>
      <c r="C129" s="169"/>
      <c r="D129" s="169"/>
      <c r="E129" s="169"/>
      <c r="F129" s="169"/>
      <c r="G129" s="169"/>
      <c r="H129" s="169"/>
      <c r="I129" s="169"/>
      <c r="J129" s="169"/>
    </row>
    <row r="130" spans="1:11" s="101" customFormat="1" ht="11.25" thickBot="1" x14ac:dyDescent="0.3">
      <c r="A130" s="162" t="s">
        <v>86</v>
      </c>
      <c r="B130" s="178" t="s">
        <v>245</v>
      </c>
      <c r="C130" s="169"/>
      <c r="D130" s="169"/>
      <c r="E130" s="169"/>
      <c r="F130" s="169"/>
      <c r="G130" s="169"/>
      <c r="H130" s="169"/>
      <c r="I130" s="169"/>
      <c r="J130" s="169"/>
    </row>
    <row r="131" spans="1:11" s="101" customFormat="1" ht="11.25" thickBot="1" x14ac:dyDescent="0.3">
      <c r="A131" s="123" t="s">
        <v>103</v>
      </c>
      <c r="B131" s="174" t="s">
        <v>246</v>
      </c>
      <c r="C131" s="112">
        <f t="shared" ref="C131:J131" si="27">+C132+C133+C134+C135</f>
        <v>0</v>
      </c>
      <c r="D131" s="112">
        <f t="shared" si="27"/>
        <v>0</v>
      </c>
      <c r="E131" s="112">
        <f t="shared" si="27"/>
        <v>0</v>
      </c>
      <c r="F131" s="112">
        <f t="shared" si="27"/>
        <v>0</v>
      </c>
      <c r="G131" s="112">
        <f t="shared" si="27"/>
        <v>0</v>
      </c>
      <c r="H131" s="112">
        <f t="shared" si="27"/>
        <v>0</v>
      </c>
      <c r="I131" s="112">
        <f t="shared" si="27"/>
        <v>0</v>
      </c>
      <c r="J131" s="112">
        <f t="shared" si="27"/>
        <v>0</v>
      </c>
    </row>
    <row r="132" spans="1:11" s="101" customFormat="1" ht="10.5" x14ac:dyDescent="0.25">
      <c r="A132" s="113" t="s">
        <v>105</v>
      </c>
      <c r="B132" s="180" t="s">
        <v>247</v>
      </c>
      <c r="C132" s="169"/>
      <c r="D132" s="169"/>
      <c r="E132" s="169"/>
      <c r="F132" s="169"/>
      <c r="G132" s="169"/>
      <c r="H132" s="169"/>
      <c r="I132" s="169"/>
      <c r="J132" s="169"/>
    </row>
    <row r="133" spans="1:11" s="101" customFormat="1" ht="10.5" x14ac:dyDescent="0.25">
      <c r="A133" s="113" t="s">
        <v>107</v>
      </c>
      <c r="B133" s="180" t="s">
        <v>248</v>
      </c>
      <c r="C133" s="169"/>
      <c r="D133" s="169"/>
      <c r="E133" s="169"/>
      <c r="F133" s="169"/>
      <c r="G133" s="169"/>
      <c r="H133" s="169"/>
      <c r="I133" s="169"/>
      <c r="J133" s="169"/>
    </row>
    <row r="134" spans="1:11" s="101" customFormat="1" ht="10.5" x14ac:dyDescent="0.25">
      <c r="A134" s="113" t="s">
        <v>109</v>
      </c>
      <c r="B134" s="180" t="s">
        <v>249</v>
      </c>
      <c r="C134" s="169"/>
      <c r="D134" s="169"/>
      <c r="E134" s="169"/>
      <c r="F134" s="169"/>
      <c r="G134" s="169"/>
      <c r="H134" s="169"/>
      <c r="I134" s="169"/>
      <c r="J134" s="169"/>
    </row>
    <row r="135" spans="1:11" s="116" customFormat="1" ht="11.25" thickBot="1" x14ac:dyDescent="0.3">
      <c r="A135" s="162" t="s">
        <v>111</v>
      </c>
      <c r="B135" s="178" t="s">
        <v>250</v>
      </c>
      <c r="C135" s="169"/>
      <c r="D135" s="169"/>
      <c r="E135" s="169"/>
      <c r="F135" s="169"/>
      <c r="G135" s="169"/>
      <c r="H135" s="169"/>
      <c r="I135" s="169"/>
      <c r="J135" s="169"/>
    </row>
    <row r="136" spans="1:11" s="101" customFormat="1" ht="11.25" thickBot="1" x14ac:dyDescent="0.3">
      <c r="A136" s="123" t="s">
        <v>251</v>
      </c>
      <c r="B136" s="174" t="s">
        <v>252</v>
      </c>
      <c r="C136" s="126">
        <f>+C137+C138+C139+C140</f>
        <v>0</v>
      </c>
      <c r="D136" s="126">
        <f>+D137+D138+D139+D140</f>
        <v>0</v>
      </c>
      <c r="E136" s="126">
        <f>D136+C136</f>
        <v>0</v>
      </c>
      <c r="F136" s="126">
        <f>E136+D136</f>
        <v>0</v>
      </c>
      <c r="G136" s="126">
        <f>+G137+G138+G139+G140</f>
        <v>0</v>
      </c>
      <c r="H136" s="126">
        <f>+H137+H138+H139+H140</f>
        <v>0</v>
      </c>
      <c r="I136" s="126">
        <f>H136+G136</f>
        <v>0</v>
      </c>
      <c r="J136" s="126">
        <f>I136+H136</f>
        <v>0</v>
      </c>
      <c r="K136" s="181"/>
    </row>
    <row r="137" spans="1:11" s="101" customFormat="1" ht="10.5" x14ac:dyDescent="0.25">
      <c r="A137" s="113" t="s">
        <v>117</v>
      </c>
      <c r="B137" s="180" t="s">
        <v>253</v>
      </c>
      <c r="C137" s="169">
        <v>0</v>
      </c>
      <c r="D137" s="169"/>
      <c r="E137" s="169">
        <f>D137+C137</f>
        <v>0</v>
      </c>
      <c r="F137" s="169">
        <f>E137+D137</f>
        <v>0</v>
      </c>
      <c r="G137" s="169">
        <v>0</v>
      </c>
      <c r="H137" s="169"/>
      <c r="I137" s="169">
        <f>H137+G137</f>
        <v>0</v>
      </c>
      <c r="J137" s="169">
        <f>I137+H137</f>
        <v>0</v>
      </c>
    </row>
    <row r="138" spans="1:11" s="101" customFormat="1" ht="10.5" x14ac:dyDescent="0.25">
      <c r="A138" s="113" t="s">
        <v>119</v>
      </c>
      <c r="B138" s="180" t="s">
        <v>254</v>
      </c>
      <c r="C138" s="169"/>
      <c r="D138" s="169"/>
      <c r="E138" s="169"/>
      <c r="F138" s="169"/>
      <c r="G138" s="169"/>
      <c r="H138" s="169"/>
      <c r="I138" s="169"/>
      <c r="J138" s="169"/>
    </row>
    <row r="139" spans="1:11" s="116" customFormat="1" ht="10.5" x14ac:dyDescent="0.25">
      <c r="A139" s="113" t="s">
        <v>121</v>
      </c>
      <c r="B139" s="180" t="s">
        <v>255</v>
      </c>
      <c r="C139" s="169"/>
      <c r="D139" s="169"/>
      <c r="E139" s="169"/>
      <c r="F139" s="169"/>
      <c r="G139" s="169"/>
      <c r="H139" s="169"/>
      <c r="I139" s="169"/>
      <c r="J139" s="169"/>
    </row>
    <row r="140" spans="1:11" s="116" customFormat="1" ht="11.25" thickBot="1" x14ac:dyDescent="0.3">
      <c r="A140" s="162" t="s">
        <v>123</v>
      </c>
      <c r="B140" s="178" t="s">
        <v>256</v>
      </c>
      <c r="C140" s="169"/>
      <c r="D140" s="169"/>
      <c r="E140" s="169"/>
      <c r="F140" s="169"/>
      <c r="G140" s="169"/>
      <c r="H140" s="169"/>
      <c r="I140" s="169"/>
      <c r="J140" s="169"/>
    </row>
    <row r="141" spans="1:11" s="116" customFormat="1" ht="11.25" thickBot="1" x14ac:dyDescent="0.3">
      <c r="A141" s="123" t="s">
        <v>125</v>
      </c>
      <c r="B141" s="174" t="s">
        <v>257</v>
      </c>
      <c r="C141" s="182">
        <f t="shared" ref="C141:J141" si="28">+C142+C143+C144+C145</f>
        <v>0</v>
      </c>
      <c r="D141" s="182">
        <f t="shared" si="28"/>
        <v>0</v>
      </c>
      <c r="E141" s="182">
        <f t="shared" si="28"/>
        <v>0</v>
      </c>
      <c r="F141" s="182">
        <f t="shared" si="28"/>
        <v>0</v>
      </c>
      <c r="G141" s="182">
        <f t="shared" si="28"/>
        <v>0</v>
      </c>
      <c r="H141" s="182">
        <f t="shared" si="28"/>
        <v>0</v>
      </c>
      <c r="I141" s="182">
        <f t="shared" si="28"/>
        <v>0</v>
      </c>
      <c r="J141" s="182">
        <f t="shared" si="28"/>
        <v>0</v>
      </c>
    </row>
    <row r="142" spans="1:11" s="116" customFormat="1" ht="10.5" x14ac:dyDescent="0.25">
      <c r="A142" s="113" t="s">
        <v>127</v>
      </c>
      <c r="B142" s="180" t="s">
        <v>258</v>
      </c>
      <c r="C142" s="169"/>
      <c r="D142" s="169"/>
      <c r="E142" s="169"/>
      <c r="F142" s="169"/>
      <c r="G142" s="169"/>
      <c r="H142" s="169"/>
      <c r="I142" s="169"/>
      <c r="J142" s="169"/>
    </row>
    <row r="143" spans="1:11" s="116" customFormat="1" ht="10.5" x14ac:dyDescent="0.25">
      <c r="A143" s="113" t="s">
        <v>129</v>
      </c>
      <c r="B143" s="180" t="s">
        <v>259</v>
      </c>
      <c r="C143" s="169"/>
      <c r="D143" s="169"/>
      <c r="E143" s="169"/>
      <c r="F143" s="169"/>
      <c r="G143" s="169"/>
      <c r="H143" s="169"/>
      <c r="I143" s="169"/>
      <c r="J143" s="169"/>
    </row>
    <row r="144" spans="1:11" s="116" customFormat="1" ht="10.5" x14ac:dyDescent="0.25">
      <c r="A144" s="113" t="s">
        <v>131</v>
      </c>
      <c r="B144" s="180" t="s">
        <v>260</v>
      </c>
      <c r="C144" s="169"/>
      <c r="D144" s="169"/>
      <c r="E144" s="169"/>
      <c r="F144" s="169"/>
      <c r="G144" s="169"/>
      <c r="H144" s="169"/>
      <c r="I144" s="169"/>
      <c r="J144" s="169"/>
    </row>
    <row r="145" spans="1:10" s="101" customFormat="1" ht="11.25" thickBot="1" x14ac:dyDescent="0.3">
      <c r="A145" s="113" t="s">
        <v>133</v>
      </c>
      <c r="B145" s="180" t="s">
        <v>261</v>
      </c>
      <c r="C145" s="169"/>
      <c r="D145" s="169"/>
      <c r="E145" s="169"/>
      <c r="F145" s="169"/>
      <c r="G145" s="169"/>
      <c r="H145" s="169"/>
      <c r="I145" s="169"/>
      <c r="J145" s="169"/>
    </row>
    <row r="146" spans="1:10" s="101" customFormat="1" ht="11.25" thickBot="1" x14ac:dyDescent="0.3">
      <c r="A146" s="123" t="s">
        <v>135</v>
      </c>
      <c r="B146" s="174" t="s">
        <v>262</v>
      </c>
      <c r="C146" s="183">
        <f t="shared" ref="C146:J146" si="29">+C127+C131+C136+C141</f>
        <v>0</v>
      </c>
      <c r="D146" s="183">
        <f t="shared" si="29"/>
        <v>0</v>
      </c>
      <c r="E146" s="183">
        <f t="shared" si="29"/>
        <v>0</v>
      </c>
      <c r="F146" s="183">
        <f t="shared" si="29"/>
        <v>0</v>
      </c>
      <c r="G146" s="183">
        <f t="shared" si="29"/>
        <v>0</v>
      </c>
      <c r="H146" s="183">
        <f t="shared" si="29"/>
        <v>0</v>
      </c>
      <c r="I146" s="183">
        <f t="shared" si="29"/>
        <v>0</v>
      </c>
      <c r="J146" s="183">
        <f t="shared" si="29"/>
        <v>0</v>
      </c>
    </row>
    <row r="147" spans="1:10" s="101" customFormat="1" ht="11.25" thickBot="1" x14ac:dyDescent="0.3">
      <c r="A147" s="184" t="s">
        <v>263</v>
      </c>
      <c r="B147" s="185" t="s">
        <v>264</v>
      </c>
      <c r="C147" s="183">
        <f t="shared" ref="C147:J147" si="30">+C126+C146</f>
        <v>30865</v>
      </c>
      <c r="D147" s="183">
        <f t="shared" si="30"/>
        <v>24791</v>
      </c>
      <c r="E147" s="183">
        <f t="shared" si="30"/>
        <v>6074</v>
      </c>
      <c r="F147" s="183">
        <f t="shared" si="30"/>
        <v>0</v>
      </c>
      <c r="G147" s="183">
        <f t="shared" si="30"/>
        <v>34971</v>
      </c>
      <c r="H147" s="183">
        <f t="shared" si="30"/>
        <v>28957</v>
      </c>
      <c r="I147" s="183">
        <f t="shared" si="30"/>
        <v>7874</v>
      </c>
      <c r="J147" s="183">
        <f t="shared" si="30"/>
        <v>2790</v>
      </c>
    </row>
    <row r="148" spans="1:10" s="101" customFormat="1" ht="10.5" x14ac:dyDescent="0.25">
      <c r="A148" s="219"/>
      <c r="B148" s="220"/>
      <c r="C148" s="221"/>
      <c r="D148" s="221"/>
      <c r="E148" s="221"/>
      <c r="F148" s="221"/>
      <c r="G148" s="221"/>
      <c r="H148" s="221"/>
      <c r="I148" s="221"/>
      <c r="J148" s="221"/>
    </row>
    <row r="149" spans="1:10" s="101" customFormat="1" ht="10.5" x14ac:dyDescent="0.25">
      <c r="A149" s="219"/>
      <c r="B149" s="220"/>
      <c r="C149" s="221"/>
      <c r="D149" s="221"/>
      <c r="E149" s="221"/>
      <c r="F149" s="221"/>
      <c r="G149" s="221"/>
      <c r="H149" s="221"/>
      <c r="I149" s="221"/>
      <c r="J149" s="221"/>
    </row>
    <row r="150" spans="1:10" s="101" customFormat="1" ht="11.25" thickBot="1" x14ac:dyDescent="0.3">
      <c r="A150" s="186"/>
      <c r="B150" s="187"/>
      <c r="C150" s="188"/>
      <c r="D150" s="188"/>
      <c r="E150" s="188"/>
      <c r="F150" s="188"/>
      <c r="G150" s="188"/>
      <c r="H150" s="188"/>
      <c r="I150" s="188"/>
      <c r="J150" s="188"/>
    </row>
    <row r="151" spans="1:10" s="101" customFormat="1" ht="11.25" thickBot="1" x14ac:dyDescent="0.3">
      <c r="A151" s="189" t="s">
        <v>283</v>
      </c>
      <c r="B151" s="190"/>
      <c r="C151" s="191">
        <v>7</v>
      </c>
      <c r="D151" s="192">
        <v>6</v>
      </c>
      <c r="E151" s="192">
        <v>1.4</v>
      </c>
      <c r="F151" s="192">
        <v>0</v>
      </c>
      <c r="G151" s="191">
        <v>7</v>
      </c>
      <c r="H151" s="192">
        <v>5</v>
      </c>
      <c r="I151" s="192">
        <v>2</v>
      </c>
      <c r="J151" s="192">
        <v>0</v>
      </c>
    </row>
    <row r="152" spans="1:10" s="101" customFormat="1" ht="11.25" thickBot="1" x14ac:dyDescent="0.3">
      <c r="A152" s="189" t="s">
        <v>286</v>
      </c>
      <c r="B152" s="190"/>
      <c r="C152" s="192">
        <v>0</v>
      </c>
      <c r="D152" s="192">
        <v>0</v>
      </c>
      <c r="E152" s="192">
        <v>0</v>
      </c>
      <c r="F152" s="192">
        <v>0</v>
      </c>
      <c r="G152" s="192">
        <v>0</v>
      </c>
      <c r="H152" s="192">
        <v>0</v>
      </c>
      <c r="I152" s="192">
        <v>0</v>
      </c>
      <c r="J152" s="192">
        <v>0</v>
      </c>
    </row>
  </sheetData>
  <mergeCells count="14">
    <mergeCell ref="I4:I5"/>
    <mergeCell ref="J4:J5"/>
    <mergeCell ref="C90:F90"/>
    <mergeCell ref="G90:J90"/>
    <mergeCell ref="C2:F2"/>
    <mergeCell ref="G2:J2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&amp;C&amp;"-,Félkövér"&amp;9Tiszagyulaháza Aprajafalva Óvoda 2014.évi költségvetési bevételei és kiadásai, előirányzat csoportonként és kiemelt előirányzatonként&amp;R&amp;"-,Dőlt"&amp;8
3. melléklet a 8/2015. (V. 19.)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view="pageLayout" zoomScaleNormal="100" workbookViewId="0">
      <selection activeCell="F4" sqref="F4:F5"/>
    </sheetView>
  </sheetViews>
  <sheetFormatPr defaultRowHeight="15" x14ac:dyDescent="0.25"/>
  <cols>
    <col min="1" max="1" width="3.42578125" style="195" customWidth="1"/>
    <col min="2" max="2" width="43.85546875" style="196" customWidth="1"/>
    <col min="3" max="3" width="6.5703125" style="197" customWidth="1"/>
    <col min="4" max="4" width="6.140625" style="197" customWidth="1"/>
    <col min="5" max="5" width="7" style="197" customWidth="1"/>
    <col min="6" max="6" width="6.140625" style="197" customWidth="1"/>
    <col min="7" max="7" width="6.85546875" style="197" customWidth="1"/>
    <col min="8" max="8" width="6.5703125" style="197" customWidth="1"/>
    <col min="9" max="9" width="7" style="197" customWidth="1"/>
    <col min="10" max="10" width="6" style="197" customWidth="1"/>
    <col min="11" max="16384" width="9.140625" style="198"/>
  </cols>
  <sheetData>
    <row r="1" spans="1:10" s="95" customFormat="1" ht="14.25" thickBot="1" x14ac:dyDescent="0.3">
      <c r="A1" s="93"/>
      <c r="B1" s="93"/>
      <c r="C1" s="94"/>
      <c r="D1" s="94"/>
      <c r="E1" s="94"/>
      <c r="F1" s="94"/>
      <c r="G1" s="94"/>
      <c r="H1" s="94"/>
      <c r="I1" s="94"/>
      <c r="J1" s="94" t="s">
        <v>2</v>
      </c>
    </row>
    <row r="2" spans="1:10" s="101" customFormat="1" ht="22.5" customHeight="1" thickBot="1" x14ac:dyDescent="0.3">
      <c r="A2" s="96" t="s">
        <v>287</v>
      </c>
      <c r="B2" s="199" t="s">
        <v>270</v>
      </c>
      <c r="C2" s="200" t="s">
        <v>5</v>
      </c>
      <c r="D2" s="99"/>
      <c r="E2" s="99"/>
      <c r="F2" s="100"/>
      <c r="G2" s="200" t="s">
        <v>6</v>
      </c>
      <c r="H2" s="99"/>
      <c r="I2" s="99"/>
      <c r="J2" s="100"/>
    </row>
    <row r="3" spans="1:10" s="105" customFormat="1" ht="11.25" thickBot="1" x14ac:dyDescent="0.3">
      <c r="A3" s="102" t="s">
        <v>7</v>
      </c>
      <c r="B3" s="103" t="s">
        <v>8</v>
      </c>
      <c r="C3" s="104" t="s">
        <v>9</v>
      </c>
      <c r="D3" s="104" t="s">
        <v>10</v>
      </c>
      <c r="E3" s="104" t="s">
        <v>11</v>
      </c>
      <c r="F3" s="104" t="s">
        <v>12</v>
      </c>
      <c r="G3" s="104" t="s">
        <v>271</v>
      </c>
      <c r="H3" s="104" t="s">
        <v>13</v>
      </c>
      <c r="I3" s="104" t="s">
        <v>14</v>
      </c>
      <c r="J3" s="104" t="s">
        <v>15</v>
      </c>
    </row>
    <row r="4" spans="1:10" s="105" customFormat="1" ht="10.5" x14ac:dyDescent="0.25">
      <c r="A4" s="106"/>
      <c r="B4" s="106" t="s">
        <v>272</v>
      </c>
      <c r="C4" s="107" t="s">
        <v>288</v>
      </c>
      <c r="D4" s="106" t="s">
        <v>289</v>
      </c>
      <c r="E4" s="106" t="s">
        <v>290</v>
      </c>
      <c r="F4" s="106" t="s">
        <v>295</v>
      </c>
      <c r="G4" s="107" t="s">
        <v>17</v>
      </c>
      <c r="H4" s="106" t="s">
        <v>289</v>
      </c>
      <c r="I4" s="106" t="s">
        <v>290</v>
      </c>
      <c r="J4" s="106" t="s">
        <v>291</v>
      </c>
    </row>
    <row r="5" spans="1:10" s="105" customFormat="1" ht="31.5" customHeight="1" thickBot="1" x14ac:dyDescent="0.3">
      <c r="A5" s="108"/>
      <c r="B5" s="108"/>
      <c r="C5" s="109"/>
      <c r="D5" s="108"/>
      <c r="E5" s="108"/>
      <c r="F5" s="108"/>
      <c r="G5" s="109"/>
      <c r="H5" s="108"/>
      <c r="I5" s="108"/>
      <c r="J5" s="108"/>
    </row>
    <row r="6" spans="1:10" s="105" customFormat="1" ht="11.25" thickBot="1" x14ac:dyDescent="0.3">
      <c r="A6" s="110" t="s">
        <v>21</v>
      </c>
      <c r="B6" s="111" t="s">
        <v>22</v>
      </c>
      <c r="C6" s="112">
        <f t="shared" ref="C6:C12" si="0">D6+E6+F6</f>
        <v>65680</v>
      </c>
      <c r="D6" s="112">
        <f>D7+D8+D9+D10+D12</f>
        <v>65680</v>
      </c>
      <c r="E6" s="112">
        <f>E7+E8+E9+E10</f>
        <v>0</v>
      </c>
      <c r="F6" s="112">
        <f>F7+F8+F9+F10</f>
        <v>0</v>
      </c>
      <c r="G6" s="112">
        <f t="shared" ref="G6:G11" si="1">H6+I6+J6</f>
        <v>63579</v>
      </c>
      <c r="H6" s="112">
        <f>H7+H8+H9+H10+H11+H12</f>
        <v>63579</v>
      </c>
      <c r="I6" s="112">
        <f>I7+I8+I9+I10</f>
        <v>0</v>
      </c>
      <c r="J6" s="112">
        <f>J7+J8+J9+J10</f>
        <v>0</v>
      </c>
    </row>
    <row r="7" spans="1:10" s="116" customFormat="1" ht="10.5" x14ac:dyDescent="0.2">
      <c r="A7" s="113" t="s">
        <v>23</v>
      </c>
      <c r="B7" s="114" t="s">
        <v>24</v>
      </c>
      <c r="C7" s="115">
        <f t="shared" si="0"/>
        <v>11621</v>
      </c>
      <c r="D7" s="115">
        <v>11621</v>
      </c>
      <c r="E7" s="115"/>
      <c r="F7" s="115"/>
      <c r="G7" s="115">
        <f t="shared" si="1"/>
        <v>14659</v>
      </c>
      <c r="H7" s="115">
        <v>14659</v>
      </c>
      <c r="I7" s="115"/>
      <c r="J7" s="115"/>
    </row>
    <row r="8" spans="1:10" s="120" customFormat="1" ht="10.5" x14ac:dyDescent="0.2">
      <c r="A8" s="117" t="s">
        <v>25</v>
      </c>
      <c r="B8" s="118" t="s">
        <v>26</v>
      </c>
      <c r="C8" s="115">
        <f t="shared" si="0"/>
        <v>15968</v>
      </c>
      <c r="D8" s="119">
        <v>15968</v>
      </c>
      <c r="E8" s="115"/>
      <c r="F8" s="115"/>
      <c r="G8" s="115">
        <f t="shared" si="1"/>
        <v>15307</v>
      </c>
      <c r="H8" s="119">
        <v>15307</v>
      </c>
      <c r="I8" s="115"/>
      <c r="J8" s="115"/>
    </row>
    <row r="9" spans="1:10" s="120" customFormat="1" ht="10.5" x14ac:dyDescent="0.2">
      <c r="A9" s="117" t="s">
        <v>27</v>
      </c>
      <c r="B9" s="118" t="s">
        <v>28</v>
      </c>
      <c r="C9" s="115">
        <f t="shared" si="0"/>
        <v>26067</v>
      </c>
      <c r="D9" s="119">
        <v>26067</v>
      </c>
      <c r="E9" s="115"/>
      <c r="F9" s="115"/>
      <c r="G9" s="115">
        <f t="shared" si="1"/>
        <v>21399</v>
      </c>
      <c r="H9" s="119">
        <v>21399</v>
      </c>
      <c r="I9" s="115"/>
      <c r="J9" s="115"/>
    </row>
    <row r="10" spans="1:10" s="120" customFormat="1" ht="10.5" x14ac:dyDescent="0.2">
      <c r="A10" s="117" t="s">
        <v>29</v>
      </c>
      <c r="B10" s="118" t="s">
        <v>30</v>
      </c>
      <c r="C10" s="115">
        <f t="shared" si="0"/>
        <v>856</v>
      </c>
      <c r="D10" s="119">
        <v>856</v>
      </c>
      <c r="E10" s="115"/>
      <c r="F10" s="115"/>
      <c r="G10" s="115">
        <f t="shared" si="1"/>
        <v>856</v>
      </c>
      <c r="H10" s="119">
        <v>856</v>
      </c>
      <c r="I10" s="115"/>
      <c r="J10" s="115"/>
    </row>
    <row r="11" spans="1:10" s="120" customFormat="1" ht="10.5" x14ac:dyDescent="0.2">
      <c r="A11" s="117" t="s">
        <v>31</v>
      </c>
      <c r="B11" s="118" t="s">
        <v>32</v>
      </c>
      <c r="C11" s="115">
        <f t="shared" si="0"/>
        <v>0</v>
      </c>
      <c r="D11" s="119">
        <v>0</v>
      </c>
      <c r="E11" s="115"/>
      <c r="F11" s="115"/>
      <c r="G11" s="115">
        <f t="shared" si="1"/>
        <v>6062</v>
      </c>
      <c r="H11" s="119">
        <v>6062</v>
      </c>
      <c r="I11" s="115"/>
      <c r="J11" s="115"/>
    </row>
    <row r="12" spans="1:10" s="116" customFormat="1" ht="11.25" thickBot="1" x14ac:dyDescent="0.25">
      <c r="A12" s="121" t="s">
        <v>33</v>
      </c>
      <c r="B12" s="122" t="s">
        <v>34</v>
      </c>
      <c r="C12" s="115">
        <f t="shared" si="0"/>
        <v>11168</v>
      </c>
      <c r="D12" s="115">
        <v>11168</v>
      </c>
      <c r="E12" s="115"/>
      <c r="F12" s="115"/>
      <c r="G12" s="115">
        <v>5296</v>
      </c>
      <c r="H12" s="115">
        <v>5296</v>
      </c>
      <c r="I12" s="115"/>
      <c r="J12" s="115"/>
    </row>
    <row r="13" spans="1:10" s="116" customFormat="1" ht="11.25" thickBot="1" x14ac:dyDescent="0.3">
      <c r="A13" s="123" t="s">
        <v>35</v>
      </c>
      <c r="B13" s="124" t="s">
        <v>36</v>
      </c>
      <c r="C13" s="112">
        <f>+C14+C15+C16+C17+C18</f>
        <v>0</v>
      </c>
      <c r="D13" s="112">
        <f>+D14+D15+D16+D17+D18</f>
        <v>0</v>
      </c>
      <c r="E13" s="112">
        <f>C13+D13</f>
        <v>0</v>
      </c>
      <c r="F13" s="112">
        <f>D13+E13</f>
        <v>0</v>
      </c>
      <c r="G13" s="112">
        <f>+G14+G15+G16+G17+G18</f>
        <v>55575</v>
      </c>
      <c r="H13" s="112">
        <f>+H14+H15+H16+H17+H18</f>
        <v>650</v>
      </c>
      <c r="I13" s="112">
        <f>I18</f>
        <v>54925</v>
      </c>
      <c r="J13" s="112">
        <v>0</v>
      </c>
    </row>
    <row r="14" spans="1:10" s="116" customFormat="1" ht="10.5" x14ac:dyDescent="0.2">
      <c r="A14" s="113" t="s">
        <v>37</v>
      </c>
      <c r="B14" s="114" t="s">
        <v>38</v>
      </c>
      <c r="C14" s="115"/>
      <c r="D14" s="115"/>
      <c r="E14" s="115">
        <f>C14+D14</f>
        <v>0</v>
      </c>
      <c r="F14" s="115">
        <f>D14+E14</f>
        <v>0</v>
      </c>
      <c r="G14" s="115"/>
      <c r="H14" s="115"/>
      <c r="I14" s="115">
        <f>G14+H14</f>
        <v>0</v>
      </c>
      <c r="J14" s="115">
        <f>H14+I14</f>
        <v>0</v>
      </c>
    </row>
    <row r="15" spans="1:10" s="116" customFormat="1" ht="10.5" x14ac:dyDescent="0.2">
      <c r="A15" s="117" t="s">
        <v>39</v>
      </c>
      <c r="B15" s="118" t="s">
        <v>40</v>
      </c>
      <c r="C15" s="119"/>
      <c r="D15" s="119"/>
      <c r="E15" s="115">
        <f t="shared" ref="E15:F19" si="2">C15+D15</f>
        <v>0</v>
      </c>
      <c r="F15" s="115">
        <f t="shared" si="2"/>
        <v>0</v>
      </c>
      <c r="G15" s="119"/>
      <c r="H15" s="119"/>
      <c r="I15" s="115">
        <f t="shared" ref="I15:J17" si="3">G15+H15</f>
        <v>0</v>
      </c>
      <c r="J15" s="115">
        <f t="shared" si="3"/>
        <v>0</v>
      </c>
    </row>
    <row r="16" spans="1:10" s="116" customFormat="1" ht="10.5" x14ac:dyDescent="0.2">
      <c r="A16" s="117" t="s">
        <v>41</v>
      </c>
      <c r="B16" s="118" t="s">
        <v>42</v>
      </c>
      <c r="C16" s="119"/>
      <c r="D16" s="119"/>
      <c r="E16" s="115">
        <f t="shared" si="2"/>
        <v>0</v>
      </c>
      <c r="F16" s="115">
        <f t="shared" si="2"/>
        <v>0</v>
      </c>
      <c r="G16" s="119"/>
      <c r="H16" s="119"/>
      <c r="I16" s="115">
        <f t="shared" si="3"/>
        <v>0</v>
      </c>
      <c r="J16" s="115">
        <f t="shared" si="3"/>
        <v>0</v>
      </c>
    </row>
    <row r="17" spans="1:10" s="116" customFormat="1" ht="10.5" x14ac:dyDescent="0.2">
      <c r="A17" s="117" t="s">
        <v>44</v>
      </c>
      <c r="B17" s="118" t="s">
        <v>45</v>
      </c>
      <c r="C17" s="119"/>
      <c r="D17" s="119"/>
      <c r="E17" s="115">
        <f t="shared" si="2"/>
        <v>0</v>
      </c>
      <c r="F17" s="115">
        <f t="shared" si="2"/>
        <v>0</v>
      </c>
      <c r="G17" s="119"/>
      <c r="H17" s="119"/>
      <c r="I17" s="115">
        <f t="shared" si="3"/>
        <v>0</v>
      </c>
      <c r="J17" s="115">
        <f t="shared" si="3"/>
        <v>0</v>
      </c>
    </row>
    <row r="18" spans="1:10" s="116" customFormat="1" ht="10.5" x14ac:dyDescent="0.2">
      <c r="A18" s="117" t="s">
        <v>46</v>
      </c>
      <c r="B18" s="118" t="s">
        <v>47</v>
      </c>
      <c r="C18" s="119"/>
      <c r="D18" s="119"/>
      <c r="E18" s="115">
        <f t="shared" si="2"/>
        <v>0</v>
      </c>
      <c r="F18" s="115">
        <f t="shared" si="2"/>
        <v>0</v>
      </c>
      <c r="G18" s="119">
        <v>55575</v>
      </c>
      <c r="H18" s="119">
        <v>650</v>
      </c>
      <c r="I18" s="115">
        <v>54925</v>
      </c>
      <c r="J18" s="115"/>
    </row>
    <row r="19" spans="1:10" s="120" customFormat="1" ht="11.25" thickBot="1" x14ac:dyDescent="0.25">
      <c r="A19" s="121" t="s">
        <v>48</v>
      </c>
      <c r="B19" s="122" t="s">
        <v>49</v>
      </c>
      <c r="C19" s="125"/>
      <c r="D19" s="125"/>
      <c r="E19" s="115">
        <f t="shared" si="2"/>
        <v>0</v>
      </c>
      <c r="F19" s="115">
        <f t="shared" si="2"/>
        <v>0</v>
      </c>
      <c r="G19" s="125">
        <v>54925</v>
      </c>
      <c r="H19" s="125"/>
      <c r="I19" s="115">
        <v>54925</v>
      </c>
      <c r="J19" s="115"/>
    </row>
    <row r="20" spans="1:10" s="120" customFormat="1" ht="21.75" thickBot="1" x14ac:dyDescent="0.3">
      <c r="A20" s="123" t="s">
        <v>50</v>
      </c>
      <c r="B20" s="111" t="s">
        <v>51</v>
      </c>
      <c r="C20" s="112">
        <f>D20+E20+F20</f>
        <v>238254</v>
      </c>
      <c r="D20" s="112">
        <f>D21+D22+D23+D24+D25</f>
        <v>0</v>
      </c>
      <c r="E20" s="112">
        <f>E21+E22+E23+E24+E25</f>
        <v>238254</v>
      </c>
      <c r="F20" s="112">
        <f>F21+F22+F23+F24+F25</f>
        <v>0</v>
      </c>
      <c r="G20" s="112">
        <f>H20+I20+J20</f>
        <v>274963</v>
      </c>
      <c r="H20" s="112">
        <f>H21+H22+H23+H24+H25</f>
        <v>0</v>
      </c>
      <c r="I20" s="112">
        <f>I21+I22+I23+I24+I25</f>
        <v>274963</v>
      </c>
      <c r="J20" s="112">
        <f>J21+J22+J23+J24+J25</f>
        <v>0</v>
      </c>
    </row>
    <row r="21" spans="1:10" s="120" customFormat="1" ht="10.5" x14ac:dyDescent="0.2">
      <c r="A21" s="113" t="s">
        <v>52</v>
      </c>
      <c r="B21" s="114" t="s">
        <v>53</v>
      </c>
      <c r="C21" s="115">
        <f>D21+E21+F21</f>
        <v>0</v>
      </c>
      <c r="D21" s="115"/>
      <c r="E21" s="115"/>
      <c r="F21" s="115"/>
      <c r="G21" s="115">
        <f>H21+I21+J21</f>
        <v>0</v>
      </c>
      <c r="H21" s="115"/>
      <c r="I21" s="115"/>
      <c r="J21" s="115"/>
    </row>
    <row r="22" spans="1:10" s="116" customFormat="1" ht="10.5" x14ac:dyDescent="0.2">
      <c r="A22" s="117" t="s">
        <v>54</v>
      </c>
      <c r="B22" s="118" t="s">
        <v>55</v>
      </c>
      <c r="C22" s="115">
        <f>D22+E22+F22</f>
        <v>0</v>
      </c>
      <c r="D22" s="119"/>
      <c r="E22" s="115"/>
      <c r="F22" s="115"/>
      <c r="G22" s="115">
        <f>H22+I22+J22</f>
        <v>0</v>
      </c>
      <c r="H22" s="119"/>
      <c r="I22" s="115"/>
      <c r="J22" s="115"/>
    </row>
    <row r="23" spans="1:10" s="120" customFormat="1" ht="10.5" x14ac:dyDescent="0.2">
      <c r="A23" s="117" t="s">
        <v>56</v>
      </c>
      <c r="B23" s="118" t="s">
        <v>57</v>
      </c>
      <c r="C23" s="115">
        <f>D23+E23+F23</f>
        <v>0</v>
      </c>
      <c r="D23" s="119"/>
      <c r="E23" s="115"/>
      <c r="F23" s="115"/>
      <c r="G23" s="115">
        <f>H23+I23+J23</f>
        <v>0</v>
      </c>
      <c r="H23" s="119"/>
      <c r="I23" s="115"/>
      <c r="J23" s="115"/>
    </row>
    <row r="24" spans="1:10" s="120" customFormat="1" ht="10.5" x14ac:dyDescent="0.2">
      <c r="A24" s="117" t="s">
        <v>58</v>
      </c>
      <c r="B24" s="118" t="s">
        <v>59</v>
      </c>
      <c r="C24" s="115">
        <f>D24+E24+F24</f>
        <v>0</v>
      </c>
      <c r="D24" s="119"/>
      <c r="E24" s="115"/>
      <c r="F24" s="115"/>
      <c r="G24" s="115">
        <f>H24+I24+J24</f>
        <v>0</v>
      </c>
      <c r="H24" s="119"/>
      <c r="I24" s="115"/>
      <c r="J24" s="115"/>
    </row>
    <row r="25" spans="1:10" s="120" customFormat="1" ht="10.5" x14ac:dyDescent="0.2">
      <c r="A25" s="117" t="s">
        <v>60</v>
      </c>
      <c r="B25" s="118" t="s">
        <v>61</v>
      </c>
      <c r="C25" s="119">
        <v>238254</v>
      </c>
      <c r="D25" s="119">
        <f t="shared" ref="D25:J25" si="4">D26</f>
        <v>0</v>
      </c>
      <c r="E25" s="119">
        <v>238254</v>
      </c>
      <c r="F25" s="119">
        <f t="shared" si="4"/>
        <v>0</v>
      </c>
      <c r="G25" s="119">
        <v>274963</v>
      </c>
      <c r="H25" s="119">
        <f t="shared" si="4"/>
        <v>0</v>
      </c>
      <c r="I25" s="119">
        <v>274963</v>
      </c>
      <c r="J25" s="119">
        <f t="shared" si="4"/>
        <v>0</v>
      </c>
    </row>
    <row r="26" spans="1:10" s="120" customFormat="1" ht="11.25" thickBot="1" x14ac:dyDescent="0.25">
      <c r="A26" s="121" t="s">
        <v>63</v>
      </c>
      <c r="B26" s="122" t="s">
        <v>64</v>
      </c>
      <c r="C26" s="125">
        <v>232222</v>
      </c>
      <c r="D26" s="125">
        <v>0</v>
      </c>
      <c r="E26" s="115">
        <v>232222</v>
      </c>
      <c r="F26" s="115"/>
      <c r="G26" s="125">
        <v>274963</v>
      </c>
      <c r="H26" s="125">
        <v>0</v>
      </c>
      <c r="I26" s="115">
        <v>274963</v>
      </c>
      <c r="J26" s="115"/>
    </row>
    <row r="27" spans="1:10" s="120" customFormat="1" ht="11.25" thickBot="1" x14ac:dyDescent="0.3">
      <c r="A27" s="123" t="s">
        <v>66</v>
      </c>
      <c r="B27" s="111" t="s">
        <v>67</v>
      </c>
      <c r="C27" s="126">
        <f>D27+E27+F27</f>
        <v>6155</v>
      </c>
      <c r="D27" s="126">
        <f>D28+D31+D32+D33</f>
        <v>6155</v>
      </c>
      <c r="E27" s="126"/>
      <c r="F27" s="126"/>
      <c r="G27" s="126">
        <f>H27+I27+J27</f>
        <v>14075</v>
      </c>
      <c r="H27" s="126">
        <f>H28+H31+H32+H33</f>
        <v>14075</v>
      </c>
      <c r="I27" s="126"/>
      <c r="J27" s="126"/>
    </row>
    <row r="28" spans="1:10" s="120" customFormat="1" ht="10.5" x14ac:dyDescent="0.2">
      <c r="A28" s="113" t="s">
        <v>68</v>
      </c>
      <c r="B28" s="114" t="s">
        <v>69</v>
      </c>
      <c r="C28" s="127">
        <f t="shared" ref="C28:J28" si="5">C29+C30</f>
        <v>4800</v>
      </c>
      <c r="D28" s="127">
        <f t="shared" si="5"/>
        <v>4800</v>
      </c>
      <c r="E28" s="127">
        <f t="shared" si="5"/>
        <v>0</v>
      </c>
      <c r="F28" s="127">
        <f t="shared" si="5"/>
        <v>0</v>
      </c>
      <c r="G28" s="127">
        <f t="shared" si="5"/>
        <v>11130</v>
      </c>
      <c r="H28" s="127">
        <f t="shared" si="5"/>
        <v>11130</v>
      </c>
      <c r="I28" s="127">
        <f t="shared" si="5"/>
        <v>0</v>
      </c>
      <c r="J28" s="127">
        <f t="shared" si="5"/>
        <v>0</v>
      </c>
    </row>
    <row r="29" spans="1:10" s="120" customFormat="1" ht="21" x14ac:dyDescent="0.2">
      <c r="A29" s="117" t="s">
        <v>70</v>
      </c>
      <c r="B29" s="118" t="s">
        <v>71</v>
      </c>
      <c r="C29" s="119">
        <f t="shared" ref="C29:C44" si="6">D29+E29+F29</f>
        <v>2000</v>
      </c>
      <c r="D29" s="119">
        <v>2000</v>
      </c>
      <c r="E29" s="127"/>
      <c r="F29" s="127"/>
      <c r="G29" s="119">
        <f t="shared" ref="G29:G34" si="7">H29+I29+J29</f>
        <v>2590</v>
      </c>
      <c r="H29" s="119">
        <v>2590</v>
      </c>
      <c r="I29" s="127"/>
      <c r="J29" s="127"/>
    </row>
    <row r="30" spans="1:10" s="120" customFormat="1" ht="21" x14ac:dyDescent="0.2">
      <c r="A30" s="117" t="s">
        <v>72</v>
      </c>
      <c r="B30" s="118" t="s">
        <v>73</v>
      </c>
      <c r="C30" s="119">
        <f t="shared" si="6"/>
        <v>2800</v>
      </c>
      <c r="D30" s="119">
        <v>2800</v>
      </c>
      <c r="E30" s="127"/>
      <c r="F30" s="127"/>
      <c r="G30" s="119">
        <f t="shared" si="7"/>
        <v>8540</v>
      </c>
      <c r="H30" s="119">
        <v>8540</v>
      </c>
      <c r="I30" s="127"/>
      <c r="J30" s="127"/>
    </row>
    <row r="31" spans="1:10" s="120" customFormat="1" ht="10.5" x14ac:dyDescent="0.2">
      <c r="A31" s="117" t="s">
        <v>74</v>
      </c>
      <c r="B31" s="118" t="s">
        <v>75</v>
      </c>
      <c r="C31" s="119">
        <f t="shared" si="6"/>
        <v>960</v>
      </c>
      <c r="D31" s="119">
        <v>960</v>
      </c>
      <c r="E31" s="127"/>
      <c r="F31" s="127"/>
      <c r="G31" s="119">
        <f t="shared" si="7"/>
        <v>1490</v>
      </c>
      <c r="H31" s="119">
        <v>1490</v>
      </c>
      <c r="I31" s="127"/>
      <c r="J31" s="127"/>
    </row>
    <row r="32" spans="1:10" s="120" customFormat="1" ht="10.5" x14ac:dyDescent="0.2">
      <c r="A32" s="117" t="s">
        <v>76</v>
      </c>
      <c r="B32" s="118" t="s">
        <v>77</v>
      </c>
      <c r="C32" s="119">
        <f t="shared" si="6"/>
        <v>210</v>
      </c>
      <c r="D32" s="119">
        <v>210</v>
      </c>
      <c r="E32" s="127"/>
      <c r="F32" s="127"/>
      <c r="G32" s="119">
        <f t="shared" si="7"/>
        <v>990</v>
      </c>
      <c r="H32" s="119">
        <v>990</v>
      </c>
      <c r="I32" s="127"/>
      <c r="J32" s="127"/>
    </row>
    <row r="33" spans="1:10" s="120" customFormat="1" ht="11.25" thickBot="1" x14ac:dyDescent="0.25">
      <c r="A33" s="121" t="s">
        <v>78</v>
      </c>
      <c r="B33" s="122" t="s">
        <v>79</v>
      </c>
      <c r="C33" s="119">
        <f t="shared" si="6"/>
        <v>185</v>
      </c>
      <c r="D33" s="125">
        <v>185</v>
      </c>
      <c r="E33" s="127"/>
      <c r="F33" s="127"/>
      <c r="G33" s="119">
        <f t="shared" si="7"/>
        <v>465</v>
      </c>
      <c r="H33" s="125">
        <v>465</v>
      </c>
      <c r="I33" s="127"/>
      <c r="J33" s="127"/>
    </row>
    <row r="34" spans="1:10" s="120" customFormat="1" ht="11.25" thickBot="1" x14ac:dyDescent="0.3">
      <c r="A34" s="123" t="s">
        <v>80</v>
      </c>
      <c r="B34" s="111" t="s">
        <v>81</v>
      </c>
      <c r="C34" s="112">
        <f t="shared" si="6"/>
        <v>1093</v>
      </c>
      <c r="D34" s="112">
        <f>D35+D36+D37+D38+D39+D40+D41+D42+D43+D44</f>
        <v>100</v>
      </c>
      <c r="E34" s="112">
        <f>E35+E36+E37+E38+E39+E40+E41+E42+E43+E44</f>
        <v>993</v>
      </c>
      <c r="F34" s="112">
        <f>F35+F36+F37+F38+F39+F40+F41+F42+F43+F44</f>
        <v>0</v>
      </c>
      <c r="G34" s="112">
        <f t="shared" si="7"/>
        <v>10586</v>
      </c>
      <c r="H34" s="112">
        <f>H35+H36+H37+H38+H39+H40+H41+H42+H43+H44</f>
        <v>10586</v>
      </c>
      <c r="I34" s="112">
        <f>I35+I36+I37+I38+I39+I40+I41+I42+I43+I44</f>
        <v>0</v>
      </c>
      <c r="J34" s="112">
        <f>J35+J36+J37+J38+J39+J40+J41+J42+J43+J44</f>
        <v>0</v>
      </c>
    </row>
    <row r="35" spans="1:10" s="120" customFormat="1" ht="10.5" x14ac:dyDescent="0.2">
      <c r="A35" s="113" t="s">
        <v>82</v>
      </c>
      <c r="B35" s="114" t="s">
        <v>83</v>
      </c>
      <c r="C35" s="115">
        <f t="shared" si="6"/>
        <v>0</v>
      </c>
      <c r="D35" s="115"/>
      <c r="E35" s="115">
        <v>0</v>
      </c>
      <c r="F35" s="115">
        <v>0</v>
      </c>
      <c r="G35" s="115">
        <v>431</v>
      </c>
      <c r="H35" s="115">
        <v>431</v>
      </c>
      <c r="I35" s="115">
        <v>0</v>
      </c>
      <c r="J35" s="115">
        <v>0</v>
      </c>
    </row>
    <row r="36" spans="1:10" s="120" customFormat="1" ht="10.5" x14ac:dyDescent="0.2">
      <c r="A36" s="117" t="s">
        <v>84</v>
      </c>
      <c r="B36" s="118" t="s">
        <v>85</v>
      </c>
      <c r="C36" s="115">
        <f t="shared" si="6"/>
        <v>993</v>
      </c>
      <c r="D36" s="119"/>
      <c r="E36" s="115">
        <v>993</v>
      </c>
      <c r="F36" s="115">
        <v>0</v>
      </c>
      <c r="G36" s="115">
        <v>4010</v>
      </c>
      <c r="H36" s="119">
        <v>4010</v>
      </c>
      <c r="I36" s="115"/>
      <c r="J36" s="115">
        <v>0</v>
      </c>
    </row>
    <row r="37" spans="1:10" s="120" customFormat="1" ht="10.5" x14ac:dyDescent="0.2">
      <c r="A37" s="117" t="s">
        <v>86</v>
      </c>
      <c r="B37" s="118" t="s">
        <v>87</v>
      </c>
      <c r="C37" s="115">
        <f t="shared" si="6"/>
        <v>0</v>
      </c>
      <c r="D37" s="119"/>
      <c r="E37" s="115">
        <v>0</v>
      </c>
      <c r="F37" s="115">
        <v>0</v>
      </c>
      <c r="G37" s="115">
        <v>2500</v>
      </c>
      <c r="H37" s="119">
        <v>2500</v>
      </c>
      <c r="I37" s="115">
        <v>0</v>
      </c>
      <c r="J37" s="115">
        <v>0</v>
      </c>
    </row>
    <row r="38" spans="1:10" s="120" customFormat="1" ht="10.5" x14ac:dyDescent="0.2">
      <c r="A38" s="117" t="s">
        <v>88</v>
      </c>
      <c r="B38" s="118" t="s">
        <v>89</v>
      </c>
      <c r="C38" s="115">
        <f t="shared" si="6"/>
        <v>0</v>
      </c>
      <c r="D38" s="119"/>
      <c r="E38" s="115">
        <v>0</v>
      </c>
      <c r="F38" s="115">
        <v>0</v>
      </c>
      <c r="G38" s="115">
        <v>43</v>
      </c>
      <c r="H38" s="119">
        <v>43</v>
      </c>
      <c r="I38" s="115">
        <v>0</v>
      </c>
      <c r="J38" s="115">
        <v>0</v>
      </c>
    </row>
    <row r="39" spans="1:10" s="120" customFormat="1" ht="10.5" x14ac:dyDescent="0.2">
      <c r="A39" s="117" t="s">
        <v>90</v>
      </c>
      <c r="B39" s="118" t="s">
        <v>91</v>
      </c>
      <c r="C39" s="115">
        <f t="shared" si="6"/>
        <v>0</v>
      </c>
      <c r="D39" s="119">
        <v>0</v>
      </c>
      <c r="E39" s="115">
        <v>0</v>
      </c>
      <c r="F39" s="115">
        <v>0</v>
      </c>
      <c r="G39" s="115">
        <v>2246</v>
      </c>
      <c r="H39" s="119">
        <v>2246</v>
      </c>
      <c r="I39" s="115">
        <v>0</v>
      </c>
      <c r="J39" s="115">
        <v>0</v>
      </c>
    </row>
    <row r="40" spans="1:10" s="120" customFormat="1" ht="10.5" x14ac:dyDescent="0.2">
      <c r="A40" s="117" t="s">
        <v>92</v>
      </c>
      <c r="B40" s="118" t="s">
        <v>93</v>
      </c>
      <c r="C40" s="115">
        <f t="shared" si="6"/>
        <v>0</v>
      </c>
      <c r="D40" s="119">
        <v>0</v>
      </c>
      <c r="E40" s="115">
        <v>0</v>
      </c>
      <c r="F40" s="115">
        <v>0</v>
      </c>
      <c r="G40" s="115">
        <v>1167</v>
      </c>
      <c r="H40" s="119">
        <v>1167</v>
      </c>
      <c r="I40" s="115">
        <v>0</v>
      </c>
      <c r="J40" s="115">
        <v>0</v>
      </c>
    </row>
    <row r="41" spans="1:10" s="120" customFormat="1" ht="10.5" x14ac:dyDescent="0.2">
      <c r="A41" s="117" t="s">
        <v>94</v>
      </c>
      <c r="B41" s="118" t="s">
        <v>95</v>
      </c>
      <c r="C41" s="115">
        <f t="shared" si="6"/>
        <v>0</v>
      </c>
      <c r="D41" s="119"/>
      <c r="E41" s="115">
        <v>0</v>
      </c>
      <c r="F41" s="115">
        <v>0</v>
      </c>
      <c r="G41" s="115">
        <f>H41+I41+J41</f>
        <v>0</v>
      </c>
      <c r="H41" s="119"/>
      <c r="I41" s="115">
        <v>0</v>
      </c>
      <c r="J41" s="115">
        <v>0</v>
      </c>
    </row>
    <row r="42" spans="1:10" s="120" customFormat="1" ht="10.5" x14ac:dyDescent="0.2">
      <c r="A42" s="117" t="s">
        <v>96</v>
      </c>
      <c r="B42" s="118" t="s">
        <v>97</v>
      </c>
      <c r="C42" s="115">
        <f t="shared" si="6"/>
        <v>100</v>
      </c>
      <c r="D42" s="119">
        <v>100</v>
      </c>
      <c r="E42" s="115">
        <v>0</v>
      </c>
      <c r="F42" s="115">
        <v>0</v>
      </c>
      <c r="G42" s="115">
        <f>H42+I42+J42</f>
        <v>70</v>
      </c>
      <c r="H42" s="119">
        <v>70</v>
      </c>
      <c r="I42" s="115">
        <v>0</v>
      </c>
      <c r="J42" s="115">
        <v>0</v>
      </c>
    </row>
    <row r="43" spans="1:10" s="120" customFormat="1" ht="10.5" x14ac:dyDescent="0.2">
      <c r="A43" s="117" t="s">
        <v>98</v>
      </c>
      <c r="B43" s="118" t="s">
        <v>99</v>
      </c>
      <c r="C43" s="115">
        <f t="shared" si="6"/>
        <v>0</v>
      </c>
      <c r="D43" s="128"/>
      <c r="E43" s="115">
        <v>0</v>
      </c>
      <c r="F43" s="115">
        <v>0</v>
      </c>
      <c r="G43" s="115">
        <f>H43+I43+J43</f>
        <v>0</v>
      </c>
      <c r="H43" s="128"/>
      <c r="I43" s="115">
        <v>0</v>
      </c>
      <c r="J43" s="115">
        <v>0</v>
      </c>
    </row>
    <row r="44" spans="1:10" s="120" customFormat="1" ht="21.75" thickBot="1" x14ac:dyDescent="0.25">
      <c r="A44" s="121" t="s">
        <v>101</v>
      </c>
      <c r="B44" s="122" t="s">
        <v>102</v>
      </c>
      <c r="C44" s="115">
        <f t="shared" si="6"/>
        <v>0</v>
      </c>
      <c r="D44" s="129"/>
      <c r="E44" s="179">
        <v>0</v>
      </c>
      <c r="F44" s="179">
        <v>0</v>
      </c>
      <c r="G44" s="115">
        <v>119</v>
      </c>
      <c r="H44" s="129">
        <v>119</v>
      </c>
      <c r="I44" s="179">
        <v>0</v>
      </c>
      <c r="J44" s="179">
        <v>0</v>
      </c>
    </row>
    <row r="45" spans="1:10" s="120" customFormat="1" ht="11.25" thickBot="1" x14ac:dyDescent="0.3">
      <c r="A45" s="123" t="s">
        <v>103</v>
      </c>
      <c r="B45" s="111" t="s">
        <v>104</v>
      </c>
      <c r="C45" s="112">
        <f>SUM(C46:C50)</f>
        <v>0</v>
      </c>
      <c r="D45" s="112">
        <f>SUM(D46:D50)</f>
        <v>0</v>
      </c>
      <c r="E45" s="207">
        <f>D45+C45</f>
        <v>0</v>
      </c>
      <c r="F45" s="177">
        <f>E45+D45</f>
        <v>0</v>
      </c>
      <c r="G45" s="112">
        <f>SUM(G46:G50)</f>
        <v>0</v>
      </c>
      <c r="H45" s="112">
        <f>SUM(H46:H50)</f>
        <v>0</v>
      </c>
      <c r="I45" s="207">
        <f>H45+G45</f>
        <v>0</v>
      </c>
      <c r="J45" s="177">
        <f>I45+H45</f>
        <v>0</v>
      </c>
    </row>
    <row r="46" spans="1:10" s="120" customFormat="1" ht="10.5" x14ac:dyDescent="0.2">
      <c r="A46" s="113" t="s">
        <v>105</v>
      </c>
      <c r="B46" s="114" t="s">
        <v>106</v>
      </c>
      <c r="C46" s="130"/>
      <c r="D46" s="130"/>
      <c r="E46" s="130"/>
      <c r="F46" s="130"/>
      <c r="G46" s="130"/>
      <c r="H46" s="130"/>
      <c r="I46" s="130"/>
      <c r="J46" s="130"/>
    </row>
    <row r="47" spans="1:10" s="120" customFormat="1" ht="10.5" x14ac:dyDescent="0.2">
      <c r="A47" s="117" t="s">
        <v>107</v>
      </c>
      <c r="B47" s="118" t="s">
        <v>108</v>
      </c>
      <c r="C47" s="128"/>
      <c r="D47" s="128"/>
      <c r="E47" s="128"/>
      <c r="F47" s="128"/>
      <c r="G47" s="128"/>
      <c r="H47" s="128"/>
      <c r="I47" s="128"/>
      <c r="J47" s="128"/>
    </row>
    <row r="48" spans="1:10" s="120" customFormat="1" ht="10.5" x14ac:dyDescent="0.2">
      <c r="A48" s="117" t="s">
        <v>109</v>
      </c>
      <c r="B48" s="118" t="s">
        <v>110</v>
      </c>
      <c r="C48" s="128"/>
      <c r="D48" s="128"/>
      <c r="E48" s="128"/>
      <c r="F48" s="128"/>
      <c r="G48" s="128"/>
      <c r="H48" s="128"/>
      <c r="I48" s="128"/>
      <c r="J48" s="128"/>
    </row>
    <row r="49" spans="1:11" s="120" customFormat="1" ht="10.5" x14ac:dyDescent="0.2">
      <c r="A49" s="117" t="s">
        <v>111</v>
      </c>
      <c r="B49" s="118" t="s">
        <v>112</v>
      </c>
      <c r="C49" s="128"/>
      <c r="D49" s="128"/>
      <c r="E49" s="128"/>
      <c r="F49" s="128"/>
      <c r="G49" s="128"/>
      <c r="H49" s="128"/>
      <c r="I49" s="128"/>
      <c r="J49" s="128"/>
    </row>
    <row r="50" spans="1:11" s="120" customFormat="1" ht="11.25" thickBot="1" x14ac:dyDescent="0.25">
      <c r="A50" s="121" t="s">
        <v>113</v>
      </c>
      <c r="B50" s="122" t="s">
        <v>114</v>
      </c>
      <c r="C50" s="129"/>
      <c r="D50" s="129"/>
      <c r="E50" s="129"/>
      <c r="F50" s="129"/>
      <c r="G50" s="129"/>
      <c r="H50" s="129"/>
      <c r="I50" s="129"/>
      <c r="J50" s="129"/>
    </row>
    <row r="51" spans="1:11" s="120" customFormat="1" ht="11.25" thickBot="1" x14ac:dyDescent="0.3">
      <c r="A51" s="123" t="s">
        <v>115</v>
      </c>
      <c r="B51" s="111" t="s">
        <v>116</v>
      </c>
      <c r="C51" s="112">
        <f>D51+E51+F51</f>
        <v>15815</v>
      </c>
      <c r="D51" s="112">
        <f>SUM(D52:D54)</f>
        <v>15815</v>
      </c>
      <c r="E51" s="112"/>
      <c r="F51" s="112"/>
      <c r="G51" s="112">
        <f>H51+I51+J51</f>
        <v>67843</v>
      </c>
      <c r="H51" s="112">
        <f>SUM(H52:H54)</f>
        <v>67843</v>
      </c>
      <c r="I51" s="112"/>
      <c r="J51" s="112"/>
    </row>
    <row r="52" spans="1:11" s="120" customFormat="1" ht="21" x14ac:dyDescent="0.2">
      <c r="A52" s="113" t="s">
        <v>117</v>
      </c>
      <c r="B52" s="114" t="s">
        <v>118</v>
      </c>
      <c r="C52" s="115"/>
      <c r="D52" s="115"/>
      <c r="E52" s="115">
        <f>C52+D52</f>
        <v>0</v>
      </c>
      <c r="F52" s="115">
        <f>D52+E52</f>
        <v>0</v>
      </c>
      <c r="G52" s="115"/>
      <c r="H52" s="115"/>
      <c r="I52" s="115">
        <f>G52+H52</f>
        <v>0</v>
      </c>
      <c r="J52" s="115">
        <f>H52+I52</f>
        <v>0</v>
      </c>
    </row>
    <row r="53" spans="1:11" s="120" customFormat="1" ht="21" x14ac:dyDescent="0.2">
      <c r="A53" s="117" t="s">
        <v>119</v>
      </c>
      <c r="B53" s="118" t="s">
        <v>120</v>
      </c>
      <c r="C53" s="119"/>
      <c r="D53" s="119"/>
      <c r="E53" s="115">
        <f t="shared" ref="E53:F55" si="8">C53+D53</f>
        <v>0</v>
      </c>
      <c r="F53" s="115">
        <f t="shared" si="8"/>
        <v>0</v>
      </c>
      <c r="G53" s="119">
        <f>H53+I53+J53</f>
        <v>1206</v>
      </c>
      <c r="H53" s="119">
        <v>1206</v>
      </c>
      <c r="I53" s="115"/>
      <c r="J53" s="115"/>
    </row>
    <row r="54" spans="1:11" s="120" customFormat="1" ht="10.5" x14ac:dyDescent="0.2">
      <c r="A54" s="117" t="s">
        <v>121</v>
      </c>
      <c r="B54" s="118" t="s">
        <v>122</v>
      </c>
      <c r="C54" s="119">
        <f>D54+E54+F54</f>
        <v>15815</v>
      </c>
      <c r="D54" s="119">
        <v>15815</v>
      </c>
      <c r="E54" s="115"/>
      <c r="F54" s="115"/>
      <c r="G54" s="119">
        <v>66637</v>
      </c>
      <c r="H54" s="119">
        <v>66637</v>
      </c>
      <c r="I54" s="115"/>
      <c r="J54" s="115"/>
    </row>
    <row r="55" spans="1:11" s="120" customFormat="1" ht="11.25" thickBot="1" x14ac:dyDescent="0.25">
      <c r="A55" s="121" t="s">
        <v>123</v>
      </c>
      <c r="B55" s="122" t="s">
        <v>124</v>
      </c>
      <c r="C55" s="125"/>
      <c r="D55" s="125"/>
      <c r="E55" s="115">
        <f t="shared" si="8"/>
        <v>0</v>
      </c>
      <c r="F55" s="115">
        <f t="shared" si="8"/>
        <v>0</v>
      </c>
      <c r="G55" s="125">
        <v>0</v>
      </c>
      <c r="H55" s="125">
        <v>0</v>
      </c>
      <c r="I55" s="115"/>
      <c r="J55" s="115"/>
    </row>
    <row r="56" spans="1:11" s="120" customFormat="1" ht="11.25" thickBot="1" x14ac:dyDescent="0.3">
      <c r="A56" s="123" t="s">
        <v>125</v>
      </c>
      <c r="B56" s="124" t="s">
        <v>126</v>
      </c>
      <c r="C56" s="112">
        <f t="shared" ref="C56:J56" si="9">SUM(C57:C59)</f>
        <v>0</v>
      </c>
      <c r="D56" s="112">
        <f t="shared" si="9"/>
        <v>0</v>
      </c>
      <c r="E56" s="112">
        <f t="shared" si="9"/>
        <v>0</v>
      </c>
      <c r="F56" s="112">
        <f t="shared" si="9"/>
        <v>0</v>
      </c>
      <c r="G56" s="112">
        <f t="shared" si="9"/>
        <v>84</v>
      </c>
      <c r="H56" s="112">
        <f t="shared" si="9"/>
        <v>84</v>
      </c>
      <c r="I56" s="112">
        <f t="shared" si="9"/>
        <v>0</v>
      </c>
      <c r="J56" s="112">
        <f t="shared" si="9"/>
        <v>0</v>
      </c>
    </row>
    <row r="57" spans="1:11" s="120" customFormat="1" ht="21" x14ac:dyDescent="0.2">
      <c r="A57" s="113" t="s">
        <v>127</v>
      </c>
      <c r="B57" s="114" t="s">
        <v>128</v>
      </c>
      <c r="C57" s="128"/>
      <c r="D57" s="128"/>
      <c r="E57" s="128"/>
      <c r="F57" s="128"/>
      <c r="G57" s="128"/>
      <c r="H57" s="128"/>
      <c r="I57" s="128"/>
      <c r="J57" s="128"/>
    </row>
    <row r="58" spans="1:11" s="120" customFormat="1" ht="21" x14ac:dyDescent="0.2">
      <c r="A58" s="117" t="s">
        <v>129</v>
      </c>
      <c r="B58" s="118" t="s">
        <v>130</v>
      </c>
      <c r="C58" s="128"/>
      <c r="D58" s="128"/>
      <c r="E58" s="128"/>
      <c r="F58" s="128"/>
      <c r="G58" s="128"/>
      <c r="H58" s="128"/>
      <c r="I58" s="128"/>
      <c r="J58" s="128"/>
    </row>
    <row r="59" spans="1:11" s="120" customFormat="1" ht="10.5" x14ac:dyDescent="0.2">
      <c r="A59" s="117" t="s">
        <v>131</v>
      </c>
      <c r="B59" s="118" t="s">
        <v>132</v>
      </c>
      <c r="C59" s="128"/>
      <c r="D59" s="128"/>
      <c r="E59" s="128"/>
      <c r="F59" s="128"/>
      <c r="G59" s="128">
        <v>84</v>
      </c>
      <c r="H59" s="128">
        <v>84</v>
      </c>
      <c r="I59" s="128"/>
      <c r="J59" s="128"/>
    </row>
    <row r="60" spans="1:11" s="120" customFormat="1" ht="10.5" x14ac:dyDescent="0.2">
      <c r="A60" s="117" t="s">
        <v>133</v>
      </c>
      <c r="B60" s="118" t="s">
        <v>134</v>
      </c>
      <c r="C60" s="128"/>
      <c r="D60" s="128"/>
      <c r="E60" s="128"/>
      <c r="F60" s="128"/>
      <c r="G60" s="128"/>
      <c r="H60" s="128"/>
      <c r="I60" s="128"/>
      <c r="J60" s="128"/>
    </row>
    <row r="61" spans="1:11" s="120" customFormat="1" ht="11.25" thickBot="1" x14ac:dyDescent="0.3">
      <c r="A61" s="110" t="s">
        <v>135</v>
      </c>
      <c r="B61" s="208" t="s">
        <v>136</v>
      </c>
      <c r="C61" s="209">
        <f>D61+E61</f>
        <v>326997</v>
      </c>
      <c r="D61" s="209">
        <f>+D6+D13+D20+D27+D34+D45+D51+D56</f>
        <v>87750</v>
      </c>
      <c r="E61" s="209">
        <f>+E6+E13+E20+E27+E34+E45+E51+E56</f>
        <v>239247</v>
      </c>
      <c r="F61" s="209">
        <v>0</v>
      </c>
      <c r="G61" s="209">
        <f>H61+I61</f>
        <v>486705</v>
      </c>
      <c r="H61" s="209">
        <f>H6+H13+H27+H34+H51+H56</f>
        <v>156817</v>
      </c>
      <c r="I61" s="209">
        <f>+I6+I13+I20+I27+I34+I45+I51+I56</f>
        <v>329888</v>
      </c>
      <c r="J61" s="209">
        <v>0</v>
      </c>
      <c r="K61" s="134"/>
    </row>
    <row r="62" spans="1:11" s="120" customFormat="1" ht="11.25" thickBot="1" x14ac:dyDescent="0.25">
      <c r="A62" s="135" t="s">
        <v>278</v>
      </c>
      <c r="B62" s="124" t="s">
        <v>138</v>
      </c>
      <c r="C62" s="112">
        <f>D62</f>
        <v>0</v>
      </c>
      <c r="D62" s="112">
        <f>D64+D63</f>
        <v>0</v>
      </c>
      <c r="E62" s="112"/>
      <c r="F62" s="112"/>
      <c r="G62" s="112">
        <f>H62</f>
        <v>0</v>
      </c>
      <c r="H62" s="112">
        <f>H64+H63</f>
        <v>0</v>
      </c>
      <c r="I62" s="112"/>
      <c r="J62" s="112"/>
    </row>
    <row r="63" spans="1:11" s="120" customFormat="1" ht="21" x14ac:dyDescent="0.2">
      <c r="A63" s="113" t="s">
        <v>139</v>
      </c>
      <c r="B63" s="114" t="s">
        <v>140</v>
      </c>
      <c r="C63" s="128"/>
      <c r="D63" s="128"/>
      <c r="E63" s="128">
        <f>D63+C63</f>
        <v>0</v>
      </c>
      <c r="F63" s="128">
        <f>E63+D63</f>
        <v>0</v>
      </c>
      <c r="G63" s="128"/>
      <c r="H63" s="128"/>
      <c r="I63" s="128">
        <f>H63+G63</f>
        <v>0</v>
      </c>
      <c r="J63" s="128">
        <f>I63+H63</f>
        <v>0</v>
      </c>
    </row>
    <row r="64" spans="1:11" s="120" customFormat="1" ht="21" x14ac:dyDescent="0.2">
      <c r="A64" s="117" t="s">
        <v>141</v>
      </c>
      <c r="B64" s="118" t="s">
        <v>142</v>
      </c>
      <c r="C64" s="128">
        <f>D64</f>
        <v>0</v>
      </c>
      <c r="D64" s="128">
        <v>0</v>
      </c>
      <c r="E64" s="128"/>
      <c r="F64" s="128"/>
      <c r="G64" s="128">
        <f>H64</f>
        <v>0</v>
      </c>
      <c r="H64" s="128">
        <v>0</v>
      </c>
      <c r="I64" s="128"/>
      <c r="J64" s="128"/>
    </row>
    <row r="65" spans="1:10" s="120" customFormat="1" ht="21.75" thickBot="1" x14ac:dyDescent="0.25">
      <c r="A65" s="121" t="s">
        <v>143</v>
      </c>
      <c r="B65" s="136" t="s">
        <v>144</v>
      </c>
      <c r="C65" s="128">
        <v>0</v>
      </c>
      <c r="D65" s="128"/>
      <c r="E65" s="128">
        <f>D65+C65</f>
        <v>0</v>
      </c>
      <c r="F65" s="128">
        <f>E65+D65</f>
        <v>0</v>
      </c>
      <c r="G65" s="128">
        <v>0</v>
      </c>
      <c r="H65" s="128"/>
      <c r="I65" s="128">
        <f>H65+G65</f>
        <v>0</v>
      </c>
      <c r="J65" s="128">
        <f>I65+H65</f>
        <v>0</v>
      </c>
    </row>
    <row r="66" spans="1:10" s="120" customFormat="1" ht="21.75" thickBot="1" x14ac:dyDescent="0.25">
      <c r="A66" s="135" t="s">
        <v>145</v>
      </c>
      <c r="B66" s="124" t="s">
        <v>146</v>
      </c>
      <c r="C66" s="112">
        <f t="shared" ref="C66:J66" si="10">SUM(C67:C70)</f>
        <v>0</v>
      </c>
      <c r="D66" s="112">
        <f t="shared" si="10"/>
        <v>0</v>
      </c>
      <c r="E66" s="112">
        <f t="shared" si="10"/>
        <v>0</v>
      </c>
      <c r="F66" s="112">
        <f t="shared" si="10"/>
        <v>0</v>
      </c>
      <c r="G66" s="112">
        <f t="shared" si="10"/>
        <v>0</v>
      </c>
      <c r="H66" s="112">
        <f t="shared" si="10"/>
        <v>0</v>
      </c>
      <c r="I66" s="112">
        <f t="shared" si="10"/>
        <v>0</v>
      </c>
      <c r="J66" s="112">
        <f t="shared" si="10"/>
        <v>0</v>
      </c>
    </row>
    <row r="67" spans="1:10" s="120" customFormat="1" ht="21" x14ac:dyDescent="0.2">
      <c r="A67" s="113" t="s">
        <v>147</v>
      </c>
      <c r="B67" s="114" t="s">
        <v>148</v>
      </c>
      <c r="C67" s="128"/>
      <c r="D67" s="128"/>
      <c r="E67" s="128"/>
      <c r="F67" s="128"/>
      <c r="G67" s="128"/>
      <c r="H67" s="128"/>
      <c r="I67" s="128"/>
      <c r="J67" s="128"/>
    </row>
    <row r="68" spans="1:10" s="120" customFormat="1" ht="21" x14ac:dyDescent="0.2">
      <c r="A68" s="117" t="s">
        <v>149</v>
      </c>
      <c r="B68" s="118" t="s">
        <v>150</v>
      </c>
      <c r="C68" s="128"/>
      <c r="D68" s="128"/>
      <c r="E68" s="128"/>
      <c r="F68" s="128"/>
      <c r="G68" s="128"/>
      <c r="H68" s="128"/>
      <c r="I68" s="128"/>
      <c r="J68" s="128"/>
    </row>
    <row r="69" spans="1:10" s="120" customFormat="1" ht="21" x14ac:dyDescent="0.2">
      <c r="A69" s="117" t="s">
        <v>151</v>
      </c>
      <c r="B69" s="118" t="s">
        <v>152</v>
      </c>
      <c r="C69" s="128"/>
      <c r="D69" s="128"/>
      <c r="E69" s="128"/>
      <c r="F69" s="128"/>
      <c r="G69" s="128"/>
      <c r="H69" s="128"/>
      <c r="I69" s="128"/>
      <c r="J69" s="128"/>
    </row>
    <row r="70" spans="1:10" s="120" customFormat="1" ht="21.75" thickBot="1" x14ac:dyDescent="0.25">
      <c r="A70" s="121" t="s">
        <v>153</v>
      </c>
      <c r="B70" s="122" t="s">
        <v>154</v>
      </c>
      <c r="C70" s="128"/>
      <c r="D70" s="128"/>
      <c r="E70" s="128"/>
      <c r="F70" s="128"/>
      <c r="G70" s="128"/>
      <c r="H70" s="128"/>
      <c r="I70" s="128"/>
      <c r="J70" s="128"/>
    </row>
    <row r="71" spans="1:10" s="120" customFormat="1" ht="21.75" thickBot="1" x14ac:dyDescent="0.25">
      <c r="A71" s="135" t="s">
        <v>155</v>
      </c>
      <c r="B71" s="124" t="s">
        <v>156</v>
      </c>
      <c r="C71" s="112">
        <f>SUM(C72:C73)</f>
        <v>1500</v>
      </c>
      <c r="D71" s="112">
        <f>SUM(D72:D73)</f>
        <v>0</v>
      </c>
      <c r="E71" s="112">
        <f>E72</f>
        <v>1500</v>
      </c>
      <c r="F71" s="112">
        <v>0</v>
      </c>
      <c r="G71" s="112">
        <f>SUM(G72:G73)</f>
        <v>3301</v>
      </c>
      <c r="H71" s="112">
        <f>SUM(H72:H73)</f>
        <v>3301</v>
      </c>
      <c r="I71" s="112">
        <f>I72</f>
        <v>0</v>
      </c>
      <c r="J71" s="112">
        <v>0</v>
      </c>
    </row>
    <row r="72" spans="1:10" s="120" customFormat="1" ht="21" x14ac:dyDescent="0.2">
      <c r="A72" s="113" t="s">
        <v>157</v>
      </c>
      <c r="B72" s="114" t="s">
        <v>158</v>
      </c>
      <c r="C72" s="128">
        <f>E72</f>
        <v>1500</v>
      </c>
      <c r="D72" s="128"/>
      <c r="E72" s="128">
        <v>1500</v>
      </c>
      <c r="F72" s="128"/>
      <c r="G72" s="128">
        <f>H72+I72+J72</f>
        <v>3301</v>
      </c>
      <c r="H72" s="128">
        <v>3301</v>
      </c>
      <c r="I72" s="128"/>
      <c r="J72" s="128"/>
    </row>
    <row r="73" spans="1:10" s="120" customFormat="1" ht="21.75" thickBot="1" x14ac:dyDescent="0.25">
      <c r="A73" s="121" t="s">
        <v>159</v>
      </c>
      <c r="B73" s="122" t="s">
        <v>160</v>
      </c>
      <c r="C73" s="128"/>
      <c r="D73" s="128"/>
      <c r="E73" s="128">
        <f>D73+C73</f>
        <v>0</v>
      </c>
      <c r="F73" s="128">
        <f>E73+D73</f>
        <v>0</v>
      </c>
      <c r="G73" s="128"/>
      <c r="H73" s="128"/>
      <c r="I73" s="128">
        <f>H73+G73</f>
        <v>0</v>
      </c>
      <c r="J73" s="128">
        <f>I73+H73</f>
        <v>0</v>
      </c>
    </row>
    <row r="74" spans="1:10" s="116" customFormat="1" ht="21.75" thickBot="1" x14ac:dyDescent="0.25">
      <c r="A74" s="135" t="s">
        <v>161</v>
      </c>
      <c r="B74" s="124" t="s">
        <v>162</v>
      </c>
      <c r="C74" s="112">
        <f>D74+E74+F74</f>
        <v>0</v>
      </c>
      <c r="D74" s="112">
        <f>D75+D76+D77</f>
        <v>0</v>
      </c>
      <c r="E74" s="112">
        <f>E75+E76+E77</f>
        <v>0</v>
      </c>
      <c r="F74" s="112">
        <f>F75+F76+F77</f>
        <v>0</v>
      </c>
      <c r="G74" s="112">
        <f>H74+I74+J74</f>
        <v>1587</v>
      </c>
      <c r="H74" s="112">
        <f>H75+H76+H77</f>
        <v>1587</v>
      </c>
      <c r="I74" s="112">
        <f>I75+I76+I77</f>
        <v>0</v>
      </c>
      <c r="J74" s="112">
        <f>J75+J76+J77</f>
        <v>0</v>
      </c>
    </row>
    <row r="75" spans="1:10" s="120" customFormat="1" ht="21" x14ac:dyDescent="0.2">
      <c r="A75" s="113" t="s">
        <v>163</v>
      </c>
      <c r="B75" s="114" t="s">
        <v>164</v>
      </c>
      <c r="C75" s="128">
        <f>D75+E75+F75</f>
        <v>0</v>
      </c>
      <c r="D75" s="128">
        <v>0</v>
      </c>
      <c r="E75" s="128">
        <v>0</v>
      </c>
      <c r="F75" s="128">
        <v>0</v>
      </c>
      <c r="G75" s="128">
        <f>H75+I75+J75</f>
        <v>1587</v>
      </c>
      <c r="H75" s="128">
        <v>1587</v>
      </c>
      <c r="I75" s="128">
        <v>0</v>
      </c>
      <c r="J75" s="128">
        <v>0</v>
      </c>
    </row>
    <row r="76" spans="1:10" s="120" customFormat="1" ht="21" x14ac:dyDescent="0.2">
      <c r="A76" s="117" t="s">
        <v>165</v>
      </c>
      <c r="B76" s="118" t="s">
        <v>166</v>
      </c>
      <c r="C76" s="128"/>
      <c r="D76" s="128"/>
      <c r="E76" s="128">
        <f>D76+C76</f>
        <v>0</v>
      </c>
      <c r="F76" s="128">
        <f>E76+D76</f>
        <v>0</v>
      </c>
      <c r="G76" s="128"/>
      <c r="H76" s="128"/>
      <c r="I76" s="128">
        <f>H76+G76</f>
        <v>0</v>
      </c>
      <c r="J76" s="128">
        <f>I76+H76</f>
        <v>0</v>
      </c>
    </row>
    <row r="77" spans="1:10" s="120" customFormat="1" ht="21.75" thickBot="1" x14ac:dyDescent="0.25">
      <c r="A77" s="121" t="s">
        <v>167</v>
      </c>
      <c r="B77" s="122" t="s">
        <v>168</v>
      </c>
      <c r="C77" s="128"/>
      <c r="D77" s="128"/>
      <c r="E77" s="128">
        <f>D77+C77</f>
        <v>0</v>
      </c>
      <c r="F77" s="128">
        <f>E77+D77</f>
        <v>0</v>
      </c>
      <c r="G77" s="128"/>
      <c r="H77" s="128"/>
      <c r="I77" s="128">
        <f>H77+G77</f>
        <v>0</v>
      </c>
      <c r="J77" s="128">
        <f>I77+H77</f>
        <v>0</v>
      </c>
    </row>
    <row r="78" spans="1:10" s="120" customFormat="1" ht="21.75" thickBot="1" x14ac:dyDescent="0.25">
      <c r="A78" s="135" t="s">
        <v>169</v>
      </c>
      <c r="B78" s="124" t="s">
        <v>170</v>
      </c>
      <c r="C78" s="112">
        <f t="shared" ref="C78:J78" si="11">SUM(C79:C82)</f>
        <v>0</v>
      </c>
      <c r="D78" s="112">
        <f t="shared" si="11"/>
        <v>0</v>
      </c>
      <c r="E78" s="112">
        <f t="shared" si="11"/>
        <v>0</v>
      </c>
      <c r="F78" s="112">
        <f t="shared" si="11"/>
        <v>0</v>
      </c>
      <c r="G78" s="112">
        <f t="shared" si="11"/>
        <v>0</v>
      </c>
      <c r="H78" s="112">
        <f t="shared" si="11"/>
        <v>0</v>
      </c>
      <c r="I78" s="112">
        <f t="shared" si="11"/>
        <v>0</v>
      </c>
      <c r="J78" s="112">
        <f t="shared" si="11"/>
        <v>0</v>
      </c>
    </row>
    <row r="79" spans="1:10" s="120" customFormat="1" ht="31.5" x14ac:dyDescent="0.2">
      <c r="A79" s="137" t="s">
        <v>171</v>
      </c>
      <c r="B79" s="114" t="s">
        <v>172</v>
      </c>
      <c r="C79" s="128"/>
      <c r="D79" s="128"/>
      <c r="E79" s="128"/>
      <c r="F79" s="128"/>
      <c r="G79" s="128"/>
      <c r="H79" s="128"/>
      <c r="I79" s="128"/>
      <c r="J79" s="128"/>
    </row>
    <row r="80" spans="1:10" s="120" customFormat="1" ht="31.5" x14ac:dyDescent="0.2">
      <c r="A80" s="138" t="s">
        <v>173</v>
      </c>
      <c r="B80" s="118" t="s">
        <v>174</v>
      </c>
      <c r="C80" s="128"/>
      <c r="D80" s="128"/>
      <c r="E80" s="128"/>
      <c r="F80" s="128"/>
      <c r="G80" s="128"/>
      <c r="H80" s="128"/>
      <c r="I80" s="128"/>
      <c r="J80" s="128"/>
    </row>
    <row r="81" spans="1:10" s="120" customFormat="1" ht="31.5" x14ac:dyDescent="0.2">
      <c r="A81" s="138" t="s">
        <v>175</v>
      </c>
      <c r="B81" s="118" t="s">
        <v>176</v>
      </c>
      <c r="C81" s="128"/>
      <c r="D81" s="128"/>
      <c r="E81" s="128"/>
      <c r="F81" s="128"/>
      <c r="G81" s="128"/>
      <c r="H81" s="128"/>
      <c r="I81" s="128"/>
      <c r="J81" s="128"/>
    </row>
    <row r="82" spans="1:10" s="116" customFormat="1" ht="32.25" thickBot="1" x14ac:dyDescent="0.25">
      <c r="A82" s="139" t="s">
        <v>177</v>
      </c>
      <c r="B82" s="122" t="s">
        <v>178</v>
      </c>
      <c r="C82" s="128"/>
      <c r="D82" s="128"/>
      <c r="E82" s="128"/>
      <c r="F82" s="128"/>
      <c r="G82" s="128"/>
      <c r="H82" s="128"/>
      <c r="I82" s="128"/>
      <c r="J82" s="128"/>
    </row>
    <row r="83" spans="1:10" s="116" customFormat="1" ht="21.75" thickBot="1" x14ac:dyDescent="0.25">
      <c r="A83" s="135" t="s">
        <v>179</v>
      </c>
      <c r="B83" s="124" t="s">
        <v>180</v>
      </c>
      <c r="C83" s="140"/>
      <c r="D83" s="140"/>
      <c r="E83" s="140"/>
      <c r="F83" s="140"/>
      <c r="G83" s="140"/>
      <c r="H83" s="140"/>
      <c r="I83" s="140"/>
      <c r="J83" s="140"/>
    </row>
    <row r="84" spans="1:10" s="116" customFormat="1" ht="21.75" thickBot="1" x14ac:dyDescent="0.25">
      <c r="A84" s="135" t="s">
        <v>181</v>
      </c>
      <c r="B84" s="141" t="s">
        <v>182</v>
      </c>
      <c r="C84" s="126">
        <f t="shared" ref="C84:J84" si="12">+C62+C66+C71+C74+C78+C83</f>
        <v>1500</v>
      </c>
      <c r="D84" s="126">
        <f t="shared" si="12"/>
        <v>0</v>
      </c>
      <c r="E84" s="126">
        <f t="shared" si="12"/>
        <v>1500</v>
      </c>
      <c r="F84" s="126">
        <f t="shared" si="12"/>
        <v>0</v>
      </c>
      <c r="G84" s="126">
        <f t="shared" si="12"/>
        <v>4888</v>
      </c>
      <c r="H84" s="126">
        <f t="shared" si="12"/>
        <v>4888</v>
      </c>
      <c r="I84" s="126">
        <f t="shared" si="12"/>
        <v>0</v>
      </c>
      <c r="J84" s="126">
        <f t="shared" si="12"/>
        <v>0</v>
      </c>
    </row>
    <row r="85" spans="1:10" s="116" customFormat="1" ht="21.75" thickBot="1" x14ac:dyDescent="0.25">
      <c r="A85" s="142" t="s">
        <v>183</v>
      </c>
      <c r="B85" s="143" t="s">
        <v>279</v>
      </c>
      <c r="C85" s="126">
        <f t="shared" ref="C85:J85" si="13">+C61+C84</f>
        <v>328497</v>
      </c>
      <c r="D85" s="126">
        <f t="shared" si="13"/>
        <v>87750</v>
      </c>
      <c r="E85" s="126">
        <f t="shared" si="13"/>
        <v>240747</v>
      </c>
      <c r="F85" s="126">
        <f t="shared" si="13"/>
        <v>0</v>
      </c>
      <c r="G85" s="126">
        <f>+G61+G84</f>
        <v>491593</v>
      </c>
      <c r="H85" s="126">
        <f t="shared" si="13"/>
        <v>161705</v>
      </c>
      <c r="I85" s="126">
        <f t="shared" si="13"/>
        <v>329888</v>
      </c>
      <c r="J85" s="126">
        <f t="shared" si="13"/>
        <v>0</v>
      </c>
    </row>
    <row r="86" spans="1:10" s="147" customFormat="1" x14ac:dyDescent="0.25">
      <c r="A86" s="144"/>
      <c r="B86" s="145"/>
      <c r="C86" s="146"/>
      <c r="D86" s="146"/>
      <c r="E86" s="146"/>
      <c r="F86" s="146"/>
      <c r="G86" s="146"/>
      <c r="H86" s="146"/>
      <c r="I86" s="146"/>
      <c r="J86" s="146"/>
    </row>
    <row r="87" spans="1:10" s="147" customFormat="1" ht="15.75" thickBot="1" x14ac:dyDescent="0.3">
      <c r="A87" s="144"/>
      <c r="B87" s="145"/>
      <c r="C87" s="146"/>
      <c r="D87" s="146"/>
      <c r="E87" s="146"/>
      <c r="F87" s="146"/>
      <c r="G87" s="146"/>
      <c r="H87" s="146"/>
      <c r="I87" s="146"/>
      <c r="J87" s="146"/>
    </row>
    <row r="88" spans="1:10" s="101" customFormat="1" ht="19.5" customHeight="1" thickBot="1" x14ac:dyDescent="0.3">
      <c r="A88" s="96" t="s">
        <v>287</v>
      </c>
      <c r="B88" s="199" t="s">
        <v>270</v>
      </c>
      <c r="C88" s="200" t="s">
        <v>5</v>
      </c>
      <c r="D88" s="99"/>
      <c r="E88" s="99"/>
      <c r="F88" s="100"/>
      <c r="G88" s="200" t="s">
        <v>6</v>
      </c>
      <c r="H88" s="99"/>
      <c r="I88" s="99"/>
      <c r="J88" s="100"/>
    </row>
    <row r="89" spans="1:10" s="105" customFormat="1" ht="11.25" thickBot="1" x14ac:dyDescent="0.3">
      <c r="A89" s="102" t="s">
        <v>7</v>
      </c>
      <c r="B89" s="103" t="s">
        <v>8</v>
      </c>
      <c r="C89" s="104" t="s">
        <v>9</v>
      </c>
      <c r="D89" s="104" t="s">
        <v>10</v>
      </c>
      <c r="E89" s="104" t="s">
        <v>11</v>
      </c>
      <c r="F89" s="104" t="s">
        <v>12</v>
      </c>
      <c r="G89" s="104" t="s">
        <v>271</v>
      </c>
      <c r="H89" s="104" t="s">
        <v>13</v>
      </c>
      <c r="I89" s="104" t="s">
        <v>14</v>
      </c>
      <c r="J89" s="104" t="s">
        <v>15</v>
      </c>
    </row>
    <row r="90" spans="1:10" s="105" customFormat="1" ht="53.25" thickBot="1" x14ac:dyDescent="0.3">
      <c r="A90" s="148"/>
      <c r="B90" s="148" t="s">
        <v>280</v>
      </c>
      <c r="C90" s="210" t="s">
        <v>17</v>
      </c>
      <c r="D90" s="210" t="s">
        <v>289</v>
      </c>
      <c r="E90" s="211" t="s">
        <v>293</v>
      </c>
      <c r="F90" s="211" t="s">
        <v>294</v>
      </c>
      <c r="G90" s="210" t="s">
        <v>17</v>
      </c>
      <c r="H90" s="210" t="s">
        <v>289</v>
      </c>
      <c r="I90" s="211" t="s">
        <v>293</v>
      </c>
      <c r="J90" s="211" t="s">
        <v>294</v>
      </c>
    </row>
    <row r="91" spans="1:10" s="116" customFormat="1" ht="11.25" thickBot="1" x14ac:dyDescent="0.3">
      <c r="A91" s="151" t="s">
        <v>21</v>
      </c>
      <c r="B91" s="152" t="s">
        <v>281</v>
      </c>
      <c r="C91" s="153">
        <f t="shared" ref="C91:C96" si="14">D91+E91+F91</f>
        <v>63422</v>
      </c>
      <c r="D91" s="212">
        <f>D92+D93+D94+D95+D96</f>
        <v>63302</v>
      </c>
      <c r="E91" s="212">
        <f>E92+E93+E94+E95+E96</f>
        <v>120</v>
      </c>
      <c r="F91" s="213">
        <f>F92+F93+F94+F95+F96</f>
        <v>0</v>
      </c>
      <c r="G91" s="153">
        <f>H91+I91+J91</f>
        <v>187374</v>
      </c>
      <c r="H91" s="212">
        <f>H92+H93+H94+H95+H96</f>
        <v>187374</v>
      </c>
      <c r="I91" s="212">
        <f>I92+I93+I94+I95+I96</f>
        <v>0</v>
      </c>
      <c r="J91" s="213">
        <f>J92+J93+J94+J95+J96</f>
        <v>0</v>
      </c>
    </row>
    <row r="92" spans="1:10" s="101" customFormat="1" ht="11.25" thickBot="1" x14ac:dyDescent="0.3">
      <c r="A92" s="154" t="s">
        <v>23</v>
      </c>
      <c r="B92" s="155" t="s">
        <v>192</v>
      </c>
      <c r="C92" s="156">
        <f t="shared" si="14"/>
        <v>24747</v>
      </c>
      <c r="D92" s="214">
        <v>24747</v>
      </c>
      <c r="E92" s="214">
        <v>0</v>
      </c>
      <c r="F92" s="214"/>
      <c r="G92" s="156">
        <f>H92+I92+J92</f>
        <v>60775</v>
      </c>
      <c r="H92" s="214">
        <v>60775</v>
      </c>
      <c r="I92" s="214">
        <v>0</v>
      </c>
      <c r="J92" s="214"/>
    </row>
    <row r="93" spans="1:10" s="101" customFormat="1" ht="11.25" thickBot="1" x14ac:dyDescent="0.3">
      <c r="A93" s="117" t="s">
        <v>25</v>
      </c>
      <c r="B93" s="157" t="s">
        <v>193</v>
      </c>
      <c r="C93" s="156">
        <f t="shared" si="14"/>
        <v>4964</v>
      </c>
      <c r="D93" s="215">
        <v>4964</v>
      </c>
      <c r="E93" s="215">
        <v>0</v>
      </c>
      <c r="F93" s="215"/>
      <c r="G93" s="156">
        <f>H93+I93+J93</f>
        <v>9938</v>
      </c>
      <c r="H93" s="215">
        <v>9938</v>
      </c>
      <c r="I93" s="215">
        <v>0</v>
      </c>
      <c r="J93" s="215"/>
    </row>
    <row r="94" spans="1:10" s="101" customFormat="1" ht="11.25" thickBot="1" x14ac:dyDescent="0.3">
      <c r="A94" s="117" t="s">
        <v>27</v>
      </c>
      <c r="B94" s="157" t="s">
        <v>194</v>
      </c>
      <c r="C94" s="156">
        <f t="shared" si="14"/>
        <v>18537</v>
      </c>
      <c r="D94" s="216">
        <v>18537</v>
      </c>
      <c r="E94" s="215">
        <v>0</v>
      </c>
      <c r="F94" s="215"/>
      <c r="G94" s="156">
        <v>69230</v>
      </c>
      <c r="H94" s="216">
        <v>79332</v>
      </c>
      <c r="I94" s="215">
        <v>0</v>
      </c>
      <c r="J94" s="215"/>
    </row>
    <row r="95" spans="1:10" s="101" customFormat="1" ht="10.5" x14ac:dyDescent="0.25">
      <c r="A95" s="117" t="s">
        <v>29</v>
      </c>
      <c r="B95" s="158" t="s">
        <v>195</v>
      </c>
      <c r="C95" s="156">
        <f t="shared" si="14"/>
        <v>8035</v>
      </c>
      <c r="D95" s="216">
        <v>8035</v>
      </c>
      <c r="E95" s="215"/>
      <c r="F95" s="215"/>
      <c r="G95" s="156">
        <f>H95+I95+J95</f>
        <v>6876</v>
      </c>
      <c r="H95" s="216">
        <v>6876</v>
      </c>
      <c r="I95" s="215"/>
      <c r="J95" s="215"/>
    </row>
    <row r="96" spans="1:10" s="101" customFormat="1" ht="10.5" x14ac:dyDescent="0.25">
      <c r="A96" s="117" t="s">
        <v>196</v>
      </c>
      <c r="B96" s="159" t="s">
        <v>197</v>
      </c>
      <c r="C96" s="125">
        <f t="shared" si="14"/>
        <v>7139</v>
      </c>
      <c r="D96" s="216">
        <f>D97+D98+D99+D100+D101+D102+D103+D104+D105+D106</f>
        <v>7019</v>
      </c>
      <c r="E96" s="216">
        <f>E97+E98+E99+E100+E101+E102+E103+E104+E105+E106</f>
        <v>120</v>
      </c>
      <c r="F96" s="216">
        <f>F97+F98+F99+F100+F101+F102+F103+F104+F105+F106</f>
        <v>0</v>
      </c>
      <c r="G96" s="125">
        <f>H96+I96+J96</f>
        <v>30453</v>
      </c>
      <c r="H96" s="216">
        <v>30453</v>
      </c>
      <c r="I96" s="216"/>
      <c r="J96" s="216">
        <f>J97+J98+J99+J100+J101+J102+J103+J104+J105+J106</f>
        <v>0</v>
      </c>
    </row>
    <row r="97" spans="1:10" s="101" customFormat="1" ht="10.5" x14ac:dyDescent="0.25">
      <c r="A97" s="117" t="s">
        <v>33</v>
      </c>
      <c r="B97" s="157" t="s">
        <v>198</v>
      </c>
      <c r="C97" s="125"/>
      <c r="D97" s="216">
        <v>150</v>
      </c>
      <c r="E97" s="216"/>
      <c r="F97" s="216"/>
      <c r="G97" s="125"/>
      <c r="H97" s="216">
        <v>460</v>
      </c>
      <c r="I97" s="216"/>
      <c r="J97" s="216"/>
    </row>
    <row r="98" spans="1:10" s="101" customFormat="1" ht="10.5" x14ac:dyDescent="0.2">
      <c r="A98" s="117" t="s">
        <v>199</v>
      </c>
      <c r="B98" s="160" t="s">
        <v>200</v>
      </c>
      <c r="C98" s="125"/>
      <c r="D98" s="216"/>
      <c r="E98" s="216"/>
      <c r="F98" s="216"/>
      <c r="G98" s="125"/>
      <c r="H98" s="216"/>
      <c r="I98" s="216"/>
      <c r="J98" s="216"/>
    </row>
    <row r="99" spans="1:10" s="101" customFormat="1" ht="21" x14ac:dyDescent="0.25">
      <c r="A99" s="117" t="s">
        <v>201</v>
      </c>
      <c r="B99" s="161" t="s">
        <v>202</v>
      </c>
      <c r="C99" s="125"/>
      <c r="D99" s="216"/>
      <c r="E99" s="216"/>
      <c r="F99" s="216"/>
      <c r="G99" s="125"/>
      <c r="H99" s="216"/>
      <c r="I99" s="216"/>
      <c r="J99" s="216"/>
    </row>
    <row r="100" spans="1:10" s="101" customFormat="1" ht="21" x14ac:dyDescent="0.25">
      <c r="A100" s="117" t="s">
        <v>203</v>
      </c>
      <c r="B100" s="161" t="s">
        <v>204</v>
      </c>
      <c r="C100" s="125"/>
      <c r="D100" s="216"/>
      <c r="E100" s="216"/>
      <c r="F100" s="216"/>
      <c r="G100" s="125"/>
      <c r="H100" s="216"/>
      <c r="I100" s="216"/>
      <c r="J100" s="216"/>
    </row>
    <row r="101" spans="1:10" s="101" customFormat="1" ht="21" x14ac:dyDescent="0.2">
      <c r="A101" s="117" t="s">
        <v>205</v>
      </c>
      <c r="B101" s="160" t="s">
        <v>206</v>
      </c>
      <c r="C101" s="125"/>
      <c r="D101" s="216">
        <v>6869</v>
      </c>
      <c r="E101" s="216"/>
      <c r="F101" s="216"/>
      <c r="G101" s="125"/>
      <c r="H101" s="216">
        <v>23889</v>
      </c>
      <c r="I101" s="216"/>
      <c r="J101" s="216"/>
    </row>
    <row r="102" spans="1:10" s="101" customFormat="1" ht="21" x14ac:dyDescent="0.2">
      <c r="A102" s="117" t="s">
        <v>207</v>
      </c>
      <c r="B102" s="160" t="s">
        <v>208</v>
      </c>
      <c r="C102" s="125"/>
      <c r="D102" s="216"/>
      <c r="E102" s="216"/>
      <c r="F102" s="216"/>
      <c r="G102" s="125"/>
      <c r="H102" s="216"/>
      <c r="I102" s="216"/>
      <c r="J102" s="216"/>
    </row>
    <row r="103" spans="1:10" s="101" customFormat="1" ht="21" x14ac:dyDescent="0.25">
      <c r="A103" s="117" t="s">
        <v>209</v>
      </c>
      <c r="B103" s="161" t="s">
        <v>210</v>
      </c>
      <c r="C103" s="125"/>
      <c r="D103" s="216"/>
      <c r="E103" s="216"/>
      <c r="F103" s="216"/>
      <c r="G103" s="125"/>
      <c r="H103" s="216">
        <v>33</v>
      </c>
      <c r="I103" s="216"/>
      <c r="J103" s="216"/>
    </row>
    <row r="104" spans="1:10" s="101" customFormat="1" ht="21" x14ac:dyDescent="0.25">
      <c r="A104" s="162" t="s">
        <v>211</v>
      </c>
      <c r="B104" s="163" t="s">
        <v>212</v>
      </c>
      <c r="C104" s="125"/>
      <c r="D104" s="216"/>
      <c r="E104" s="216"/>
      <c r="F104" s="216"/>
      <c r="G104" s="125"/>
      <c r="H104" s="216"/>
      <c r="I104" s="216"/>
      <c r="J104" s="216"/>
    </row>
    <row r="105" spans="1:10" s="101" customFormat="1" ht="21" x14ac:dyDescent="0.25">
      <c r="A105" s="117" t="s">
        <v>213</v>
      </c>
      <c r="B105" s="163" t="s">
        <v>214</v>
      </c>
      <c r="C105" s="125"/>
      <c r="D105" s="216"/>
      <c r="E105" s="216"/>
      <c r="F105" s="216"/>
      <c r="G105" s="125"/>
      <c r="H105" s="216"/>
      <c r="I105" s="216"/>
      <c r="J105" s="216"/>
    </row>
    <row r="106" spans="1:10" s="101" customFormat="1" ht="21.75" thickBot="1" x14ac:dyDescent="0.3">
      <c r="A106" s="164" t="s">
        <v>215</v>
      </c>
      <c r="B106" s="165" t="s">
        <v>216</v>
      </c>
      <c r="C106" s="166"/>
      <c r="D106" s="217"/>
      <c r="E106" s="217">
        <v>120</v>
      </c>
      <c r="F106" s="217"/>
      <c r="G106" s="166"/>
      <c r="H106" s="217">
        <v>6071</v>
      </c>
      <c r="I106" s="217"/>
      <c r="J106" s="217"/>
    </row>
    <row r="107" spans="1:10" s="101" customFormat="1" ht="11.25" thickBot="1" x14ac:dyDescent="0.3">
      <c r="A107" s="123" t="s">
        <v>35</v>
      </c>
      <c r="B107" s="167" t="s">
        <v>282</v>
      </c>
      <c r="C107" s="112">
        <f>D107+E107+F107</f>
        <v>241503</v>
      </c>
      <c r="D107" s="112"/>
      <c r="E107" s="112">
        <f>E108+E110</f>
        <v>241503</v>
      </c>
      <c r="F107" s="112"/>
      <c r="G107" s="112">
        <f>G108+G110+G112</f>
        <v>277469</v>
      </c>
      <c r="H107" s="112">
        <f>H108</f>
        <v>3464</v>
      </c>
      <c r="I107" s="112">
        <f>I108+I110+I112</f>
        <v>274005</v>
      </c>
      <c r="J107" s="112"/>
    </row>
    <row r="108" spans="1:10" s="101" customFormat="1" ht="10.5" x14ac:dyDescent="0.25">
      <c r="A108" s="113" t="s">
        <v>37</v>
      </c>
      <c r="B108" s="157" t="s">
        <v>218</v>
      </c>
      <c r="C108" s="115">
        <f>D108+E108+F108</f>
        <v>204518</v>
      </c>
      <c r="D108" s="115">
        <f>D109</f>
        <v>0</v>
      </c>
      <c r="E108" s="115">
        <f>E109</f>
        <v>204518</v>
      </c>
      <c r="F108" s="115"/>
      <c r="G108" s="115">
        <f>H108+I108</f>
        <v>164318</v>
      </c>
      <c r="H108" s="115">
        <f>164318-I108</f>
        <v>3464</v>
      </c>
      <c r="I108" s="115">
        <v>160854</v>
      </c>
      <c r="J108" s="115"/>
    </row>
    <row r="109" spans="1:10" s="101" customFormat="1" ht="10.5" x14ac:dyDescent="0.25">
      <c r="A109" s="113" t="s">
        <v>39</v>
      </c>
      <c r="B109" s="168" t="s">
        <v>219</v>
      </c>
      <c r="C109" s="115">
        <f>D109+E109+F109</f>
        <v>204518</v>
      </c>
      <c r="D109" s="115"/>
      <c r="E109" s="115">
        <v>204518</v>
      </c>
      <c r="F109" s="115"/>
      <c r="G109" s="115">
        <f>H109+I109</f>
        <v>160854</v>
      </c>
      <c r="H109" s="115"/>
      <c r="I109" s="115">
        <v>160854</v>
      </c>
      <c r="J109" s="115"/>
    </row>
    <row r="110" spans="1:10" s="101" customFormat="1" ht="10.5" x14ac:dyDescent="0.25">
      <c r="A110" s="113" t="s">
        <v>41</v>
      </c>
      <c r="B110" s="168" t="s">
        <v>220</v>
      </c>
      <c r="C110" s="115">
        <f>D110+E110+F110</f>
        <v>36985</v>
      </c>
      <c r="D110" s="115">
        <f>D111</f>
        <v>0</v>
      </c>
      <c r="E110" s="115">
        <f>E111</f>
        <v>36985</v>
      </c>
      <c r="F110" s="115"/>
      <c r="G110" s="115">
        <f>H110+I110</f>
        <v>33595</v>
      </c>
      <c r="H110" s="115">
        <f>H111</f>
        <v>0</v>
      </c>
      <c r="I110" s="115">
        <v>33595</v>
      </c>
      <c r="J110" s="115"/>
    </row>
    <row r="111" spans="1:10" s="101" customFormat="1" ht="10.5" x14ac:dyDescent="0.25">
      <c r="A111" s="113" t="s">
        <v>44</v>
      </c>
      <c r="B111" s="168" t="s">
        <v>221</v>
      </c>
      <c r="C111" s="115">
        <f>D111+E111+F111</f>
        <v>36985</v>
      </c>
      <c r="D111" s="169"/>
      <c r="E111" s="115">
        <v>36985</v>
      </c>
      <c r="F111" s="115"/>
      <c r="G111" s="115">
        <f>H111+I111</f>
        <v>33595</v>
      </c>
      <c r="H111" s="169"/>
      <c r="I111" s="115">
        <v>33595</v>
      </c>
      <c r="J111" s="115"/>
    </row>
    <row r="112" spans="1:10" s="101" customFormat="1" ht="10.5" x14ac:dyDescent="0.25">
      <c r="A112" s="113" t="s">
        <v>46</v>
      </c>
      <c r="B112" s="170" t="s">
        <v>222</v>
      </c>
      <c r="C112" s="169">
        <f>C113+C114+C115+C116+C117+C118+C119+C120</f>
        <v>0</v>
      </c>
      <c r="D112" s="169">
        <f>D113+D114+D115+D116+D117+D118+D119+D120</f>
        <v>0</v>
      </c>
      <c r="E112" s="169">
        <f>E113+E114+E115+E116+E117+E118+E119+E120</f>
        <v>0</v>
      </c>
      <c r="F112" s="169">
        <f>F113+F114+F115+F116+F117+F118+F119+F120</f>
        <v>0</v>
      </c>
      <c r="G112" s="115">
        <f>H112+I112</f>
        <v>79556</v>
      </c>
      <c r="H112" s="169">
        <f>H113+H114+H115+H116+H117+H118+H119+H120</f>
        <v>0</v>
      </c>
      <c r="I112" s="169">
        <v>79556</v>
      </c>
      <c r="J112" s="169">
        <f>J113+J114+J115+J116+J117+J118+J119+J120</f>
        <v>0</v>
      </c>
    </row>
    <row r="113" spans="1:10" s="101" customFormat="1" ht="10.5" x14ac:dyDescent="0.25">
      <c r="A113" s="113" t="s">
        <v>48</v>
      </c>
      <c r="B113" s="171" t="s">
        <v>223</v>
      </c>
      <c r="C113" s="169"/>
      <c r="D113" s="169"/>
      <c r="E113" s="169"/>
      <c r="F113" s="169"/>
      <c r="G113" s="169"/>
      <c r="H113" s="169"/>
      <c r="I113" s="169"/>
      <c r="J113" s="169"/>
    </row>
    <row r="114" spans="1:10" s="101" customFormat="1" ht="21" x14ac:dyDescent="0.25">
      <c r="A114" s="113" t="s">
        <v>225</v>
      </c>
      <c r="B114" s="172" t="s">
        <v>226</v>
      </c>
      <c r="C114" s="169"/>
      <c r="D114" s="169"/>
      <c r="E114" s="169"/>
      <c r="F114" s="169"/>
      <c r="G114" s="169"/>
      <c r="H114" s="169"/>
      <c r="I114" s="169"/>
      <c r="J114" s="169"/>
    </row>
    <row r="115" spans="1:10" s="101" customFormat="1" ht="21" x14ac:dyDescent="0.25">
      <c r="A115" s="113" t="s">
        <v>227</v>
      </c>
      <c r="B115" s="161" t="s">
        <v>204</v>
      </c>
      <c r="C115" s="169"/>
      <c r="D115" s="169"/>
      <c r="E115" s="169"/>
      <c r="F115" s="169"/>
      <c r="G115" s="169"/>
      <c r="H115" s="169"/>
      <c r="I115" s="169"/>
      <c r="J115" s="169"/>
    </row>
    <row r="116" spans="1:10" s="101" customFormat="1" ht="10.5" x14ac:dyDescent="0.25">
      <c r="A116" s="113" t="s">
        <v>228</v>
      </c>
      <c r="B116" s="161" t="s">
        <v>229</v>
      </c>
      <c r="C116" s="169"/>
      <c r="D116" s="169"/>
      <c r="E116" s="169"/>
      <c r="F116" s="169"/>
      <c r="G116" s="169">
        <v>79556</v>
      </c>
      <c r="H116" s="169"/>
      <c r="I116" s="169">
        <v>79556</v>
      </c>
      <c r="J116" s="169"/>
    </row>
    <row r="117" spans="1:10" s="101" customFormat="1" ht="21" x14ac:dyDescent="0.25">
      <c r="A117" s="113" t="s">
        <v>230</v>
      </c>
      <c r="B117" s="161" t="s">
        <v>231</v>
      </c>
      <c r="C117" s="169"/>
      <c r="D117" s="169"/>
      <c r="E117" s="169"/>
      <c r="F117" s="169"/>
      <c r="G117" s="169"/>
      <c r="H117" s="169"/>
      <c r="I117" s="169"/>
      <c r="J117" s="169"/>
    </row>
    <row r="118" spans="1:10" s="101" customFormat="1" ht="21" x14ac:dyDescent="0.25">
      <c r="A118" s="113" t="s">
        <v>232</v>
      </c>
      <c r="B118" s="161" t="s">
        <v>210</v>
      </c>
      <c r="C118" s="169"/>
      <c r="D118" s="169"/>
      <c r="E118" s="169"/>
      <c r="F118" s="169"/>
      <c r="G118" s="169"/>
      <c r="H118" s="169"/>
      <c r="I118" s="169"/>
      <c r="J118" s="169"/>
    </row>
    <row r="119" spans="1:10" s="101" customFormat="1" ht="21" x14ac:dyDescent="0.25">
      <c r="A119" s="113" t="s">
        <v>233</v>
      </c>
      <c r="B119" s="161" t="s">
        <v>234</v>
      </c>
      <c r="C119" s="169"/>
      <c r="D119" s="169"/>
      <c r="E119" s="169"/>
      <c r="F119" s="169"/>
      <c r="G119" s="169"/>
      <c r="H119" s="169"/>
      <c r="I119" s="169"/>
      <c r="J119" s="169"/>
    </row>
    <row r="120" spans="1:10" s="101" customFormat="1" ht="21.75" thickBot="1" x14ac:dyDescent="0.3">
      <c r="A120" s="162" t="s">
        <v>235</v>
      </c>
      <c r="B120" s="161" t="s">
        <v>236</v>
      </c>
      <c r="C120" s="173"/>
      <c r="D120" s="173"/>
      <c r="E120" s="173"/>
      <c r="F120" s="173"/>
      <c r="G120" s="173"/>
      <c r="H120" s="173"/>
      <c r="I120" s="173"/>
      <c r="J120" s="173"/>
    </row>
    <row r="121" spans="1:10" s="101" customFormat="1" ht="11.25" thickBot="1" x14ac:dyDescent="0.3">
      <c r="A121" s="123" t="s">
        <v>50</v>
      </c>
      <c r="B121" s="174" t="s">
        <v>237</v>
      </c>
      <c r="C121" s="112">
        <f>D121</f>
        <v>500</v>
      </c>
      <c r="D121" s="112">
        <f>+D122+D123</f>
        <v>500</v>
      </c>
      <c r="E121" s="112"/>
      <c r="F121" s="112"/>
      <c r="G121" s="112">
        <f>H121</f>
        <v>500</v>
      </c>
      <c r="H121" s="112">
        <f>+H122+H123</f>
        <v>500</v>
      </c>
      <c r="I121" s="112"/>
      <c r="J121" s="112"/>
    </row>
    <row r="122" spans="1:10" s="101" customFormat="1" ht="10.5" x14ac:dyDescent="0.25">
      <c r="A122" s="113" t="s">
        <v>52</v>
      </c>
      <c r="B122" s="180" t="s">
        <v>238</v>
      </c>
      <c r="C122" s="115">
        <f>D122</f>
        <v>500</v>
      </c>
      <c r="D122" s="115">
        <v>500</v>
      </c>
      <c r="E122" s="115"/>
      <c r="F122" s="115"/>
      <c r="G122" s="115">
        <f>H122</f>
        <v>500</v>
      </c>
      <c r="H122" s="115">
        <v>500</v>
      </c>
      <c r="I122" s="115"/>
      <c r="J122" s="115"/>
    </row>
    <row r="123" spans="1:10" s="101" customFormat="1" ht="11.25" thickBot="1" x14ac:dyDescent="0.3">
      <c r="A123" s="121" t="s">
        <v>54</v>
      </c>
      <c r="B123" s="168" t="s">
        <v>239</v>
      </c>
      <c r="C123" s="125"/>
      <c r="D123" s="125"/>
      <c r="E123" s="115">
        <f>D123+C123</f>
        <v>0</v>
      </c>
      <c r="F123" s="115">
        <f>E123+D123</f>
        <v>0</v>
      </c>
      <c r="G123" s="125"/>
      <c r="H123" s="125"/>
      <c r="I123" s="115">
        <f>H123+G123</f>
        <v>0</v>
      </c>
      <c r="J123" s="115">
        <f>I123+H123</f>
        <v>0</v>
      </c>
    </row>
    <row r="124" spans="1:10" s="101" customFormat="1" ht="11.25" thickBot="1" x14ac:dyDescent="0.3">
      <c r="A124" s="123" t="s">
        <v>240</v>
      </c>
      <c r="B124" s="174" t="s">
        <v>241</v>
      </c>
      <c r="C124" s="112">
        <f t="shared" ref="C124:J124" si="15">+C91+C107+C121</f>
        <v>305425</v>
      </c>
      <c r="D124" s="112">
        <f t="shared" si="15"/>
        <v>63802</v>
      </c>
      <c r="E124" s="112">
        <f t="shared" si="15"/>
        <v>241623</v>
      </c>
      <c r="F124" s="112">
        <f t="shared" si="15"/>
        <v>0</v>
      </c>
      <c r="G124" s="112">
        <f t="shared" si="15"/>
        <v>465343</v>
      </c>
      <c r="H124" s="112">
        <f>+H91+H107+H121</f>
        <v>191338</v>
      </c>
      <c r="I124" s="112">
        <f t="shared" si="15"/>
        <v>274005</v>
      </c>
      <c r="J124" s="112">
        <f t="shared" si="15"/>
        <v>0</v>
      </c>
    </row>
    <row r="125" spans="1:10" s="101" customFormat="1" ht="11.25" thickBot="1" x14ac:dyDescent="0.3">
      <c r="A125" s="123" t="s">
        <v>80</v>
      </c>
      <c r="B125" s="174" t="s">
        <v>242</v>
      </c>
      <c r="C125" s="112">
        <f t="shared" ref="C125:J125" si="16">+C126+C127+C128</f>
        <v>0</v>
      </c>
      <c r="D125" s="112">
        <f t="shared" si="16"/>
        <v>0</v>
      </c>
      <c r="E125" s="112">
        <f t="shared" si="16"/>
        <v>0</v>
      </c>
      <c r="F125" s="112">
        <f t="shared" si="16"/>
        <v>0</v>
      </c>
      <c r="G125" s="112">
        <f t="shared" si="16"/>
        <v>0</v>
      </c>
      <c r="H125" s="112">
        <f t="shared" si="16"/>
        <v>0</v>
      </c>
      <c r="I125" s="112">
        <f t="shared" si="16"/>
        <v>0</v>
      </c>
      <c r="J125" s="112">
        <f t="shared" si="16"/>
        <v>0</v>
      </c>
    </row>
    <row r="126" spans="1:10" s="116" customFormat="1" ht="10.5" x14ac:dyDescent="0.25">
      <c r="A126" s="113" t="s">
        <v>82</v>
      </c>
      <c r="B126" s="180" t="s">
        <v>243</v>
      </c>
      <c r="C126" s="169"/>
      <c r="D126" s="169"/>
      <c r="E126" s="169"/>
      <c r="F126" s="169"/>
      <c r="G126" s="169"/>
      <c r="H126" s="169"/>
      <c r="I126" s="169"/>
      <c r="J126" s="169"/>
    </row>
    <row r="127" spans="1:10" s="101" customFormat="1" ht="10.5" x14ac:dyDescent="0.25">
      <c r="A127" s="113" t="s">
        <v>84</v>
      </c>
      <c r="B127" s="180" t="s">
        <v>244</v>
      </c>
      <c r="C127" s="169"/>
      <c r="D127" s="169"/>
      <c r="E127" s="169"/>
      <c r="F127" s="169"/>
      <c r="G127" s="169"/>
      <c r="H127" s="169"/>
      <c r="I127" s="169"/>
      <c r="J127" s="169"/>
    </row>
    <row r="128" spans="1:10" s="101" customFormat="1" ht="11.25" thickBot="1" x14ac:dyDescent="0.3">
      <c r="A128" s="162" t="s">
        <v>86</v>
      </c>
      <c r="B128" s="178" t="s">
        <v>245</v>
      </c>
      <c r="C128" s="169"/>
      <c r="D128" s="169"/>
      <c r="E128" s="169"/>
      <c r="F128" s="169"/>
      <c r="G128" s="169"/>
      <c r="H128" s="169"/>
      <c r="I128" s="169"/>
      <c r="J128" s="169"/>
    </row>
    <row r="129" spans="1:11" s="101" customFormat="1" ht="11.25" thickBot="1" x14ac:dyDescent="0.3">
      <c r="A129" s="123" t="s">
        <v>103</v>
      </c>
      <c r="B129" s="174" t="s">
        <v>246</v>
      </c>
      <c r="C129" s="112">
        <f t="shared" ref="C129:J129" si="17">+C130+C131+C132+C133</f>
        <v>0</v>
      </c>
      <c r="D129" s="112">
        <f t="shared" si="17"/>
        <v>0</v>
      </c>
      <c r="E129" s="112">
        <f t="shared" si="17"/>
        <v>0</v>
      </c>
      <c r="F129" s="112">
        <f t="shared" si="17"/>
        <v>0</v>
      </c>
      <c r="G129" s="112">
        <f t="shared" si="17"/>
        <v>0</v>
      </c>
      <c r="H129" s="112">
        <f t="shared" si="17"/>
        <v>0</v>
      </c>
      <c r="I129" s="112">
        <f t="shared" si="17"/>
        <v>0</v>
      </c>
      <c r="J129" s="112">
        <f t="shared" si="17"/>
        <v>0</v>
      </c>
    </row>
    <row r="130" spans="1:11" s="101" customFormat="1" ht="10.5" x14ac:dyDescent="0.25">
      <c r="A130" s="113" t="s">
        <v>105</v>
      </c>
      <c r="B130" s="180" t="s">
        <v>247</v>
      </c>
      <c r="C130" s="169"/>
      <c r="D130" s="169"/>
      <c r="E130" s="169"/>
      <c r="F130" s="169"/>
      <c r="G130" s="169"/>
      <c r="H130" s="169"/>
      <c r="I130" s="169"/>
      <c r="J130" s="169"/>
    </row>
    <row r="131" spans="1:11" s="101" customFormat="1" ht="10.5" x14ac:dyDescent="0.25">
      <c r="A131" s="113" t="s">
        <v>107</v>
      </c>
      <c r="B131" s="180" t="s">
        <v>248</v>
      </c>
      <c r="C131" s="169"/>
      <c r="D131" s="169"/>
      <c r="E131" s="169"/>
      <c r="F131" s="169"/>
      <c r="G131" s="169"/>
      <c r="H131" s="169"/>
      <c r="I131" s="169"/>
      <c r="J131" s="169"/>
    </row>
    <row r="132" spans="1:11" s="101" customFormat="1" ht="10.5" x14ac:dyDescent="0.25">
      <c r="A132" s="113" t="s">
        <v>109</v>
      </c>
      <c r="B132" s="180" t="s">
        <v>249</v>
      </c>
      <c r="C132" s="169"/>
      <c r="D132" s="169"/>
      <c r="E132" s="169"/>
      <c r="F132" s="169"/>
      <c r="G132" s="169"/>
      <c r="H132" s="169"/>
      <c r="I132" s="169"/>
      <c r="J132" s="169"/>
    </row>
    <row r="133" spans="1:11" s="116" customFormat="1" ht="11.25" thickBot="1" x14ac:dyDescent="0.3">
      <c r="A133" s="162" t="s">
        <v>111</v>
      </c>
      <c r="B133" s="178" t="s">
        <v>250</v>
      </c>
      <c r="C133" s="169"/>
      <c r="D133" s="169"/>
      <c r="E133" s="169"/>
      <c r="F133" s="169"/>
      <c r="G133" s="169"/>
      <c r="H133" s="169"/>
      <c r="I133" s="169"/>
      <c r="J133" s="169"/>
    </row>
    <row r="134" spans="1:11" s="101" customFormat="1" ht="11.25" thickBot="1" x14ac:dyDescent="0.3">
      <c r="A134" s="123" t="s">
        <v>251</v>
      </c>
      <c r="B134" s="174" t="s">
        <v>252</v>
      </c>
      <c r="C134" s="126">
        <f>D134</f>
        <v>23072</v>
      </c>
      <c r="D134" s="126">
        <f>+D135+D136+D137+D138</f>
        <v>23072</v>
      </c>
      <c r="E134" s="126"/>
      <c r="F134" s="126"/>
      <c r="G134" s="126">
        <f>H134</f>
        <v>26250</v>
      </c>
      <c r="H134" s="126">
        <f>+H135+H136+H137+H138</f>
        <v>26250</v>
      </c>
      <c r="I134" s="126"/>
      <c r="J134" s="126"/>
      <c r="K134" s="181"/>
    </row>
    <row r="135" spans="1:11" s="101" customFormat="1" ht="10.5" x14ac:dyDescent="0.25">
      <c r="A135" s="113" t="s">
        <v>117</v>
      </c>
      <c r="B135" s="180" t="s">
        <v>253</v>
      </c>
      <c r="C135" s="169">
        <f>D135</f>
        <v>23072</v>
      </c>
      <c r="D135" s="169">
        <v>23072</v>
      </c>
      <c r="E135" s="169"/>
      <c r="F135" s="169"/>
      <c r="G135" s="169">
        <f>H135</f>
        <v>26250</v>
      </c>
      <c r="H135" s="169">
        <v>26250</v>
      </c>
      <c r="I135" s="169"/>
      <c r="J135" s="169"/>
    </row>
    <row r="136" spans="1:11" s="101" customFormat="1" ht="10.5" x14ac:dyDescent="0.25">
      <c r="A136" s="113" t="s">
        <v>119</v>
      </c>
      <c r="B136" s="180" t="s">
        <v>254</v>
      </c>
      <c r="C136" s="169"/>
      <c r="D136" s="169"/>
      <c r="E136" s="169"/>
      <c r="F136" s="169"/>
      <c r="G136" s="169"/>
      <c r="H136" s="169"/>
      <c r="I136" s="169"/>
      <c r="J136" s="169"/>
    </row>
    <row r="137" spans="1:11" s="116" customFormat="1" ht="10.5" x14ac:dyDescent="0.25">
      <c r="A137" s="113" t="s">
        <v>121</v>
      </c>
      <c r="B137" s="180" t="s">
        <v>255</v>
      </c>
      <c r="C137" s="169"/>
      <c r="D137" s="169"/>
      <c r="E137" s="169"/>
      <c r="F137" s="169"/>
      <c r="G137" s="169"/>
      <c r="H137" s="169"/>
      <c r="I137" s="169"/>
      <c r="J137" s="169"/>
    </row>
    <row r="138" spans="1:11" s="116" customFormat="1" ht="11.25" thickBot="1" x14ac:dyDescent="0.3">
      <c r="A138" s="162" t="s">
        <v>123</v>
      </c>
      <c r="B138" s="178" t="s">
        <v>256</v>
      </c>
      <c r="C138" s="169"/>
      <c r="D138" s="169"/>
      <c r="E138" s="169"/>
      <c r="F138" s="169"/>
      <c r="G138" s="169"/>
      <c r="H138" s="169"/>
      <c r="I138" s="169"/>
      <c r="J138" s="169"/>
    </row>
    <row r="139" spans="1:11" s="116" customFormat="1" ht="11.25" thickBot="1" x14ac:dyDescent="0.3">
      <c r="A139" s="123" t="s">
        <v>125</v>
      </c>
      <c r="B139" s="174" t="s">
        <v>257</v>
      </c>
      <c r="C139" s="182">
        <f t="shared" ref="C139:J139" si="18">+C140+C141+C142+C143</f>
        <v>0</v>
      </c>
      <c r="D139" s="182">
        <f t="shared" si="18"/>
        <v>0</v>
      </c>
      <c r="E139" s="182">
        <f t="shared" si="18"/>
        <v>0</v>
      </c>
      <c r="F139" s="182">
        <f t="shared" si="18"/>
        <v>0</v>
      </c>
      <c r="G139" s="182">
        <f t="shared" si="18"/>
        <v>0</v>
      </c>
      <c r="H139" s="182">
        <f t="shared" si="18"/>
        <v>0</v>
      </c>
      <c r="I139" s="182">
        <f t="shared" si="18"/>
        <v>0</v>
      </c>
      <c r="J139" s="182">
        <f t="shared" si="18"/>
        <v>0</v>
      </c>
    </row>
    <row r="140" spans="1:11" s="116" customFormat="1" ht="10.5" x14ac:dyDescent="0.25">
      <c r="A140" s="113" t="s">
        <v>127</v>
      </c>
      <c r="B140" s="180" t="s">
        <v>258</v>
      </c>
      <c r="C140" s="169"/>
      <c r="D140" s="169"/>
      <c r="E140" s="169"/>
      <c r="F140" s="169"/>
      <c r="G140" s="169"/>
      <c r="H140" s="169"/>
      <c r="I140" s="169"/>
      <c r="J140" s="169"/>
    </row>
    <row r="141" spans="1:11" s="116" customFormat="1" ht="10.5" x14ac:dyDescent="0.25">
      <c r="A141" s="113" t="s">
        <v>129</v>
      </c>
      <c r="B141" s="180" t="s">
        <v>259</v>
      </c>
      <c r="C141" s="169"/>
      <c r="D141" s="169"/>
      <c r="E141" s="169"/>
      <c r="F141" s="169"/>
      <c r="G141" s="169"/>
      <c r="H141" s="169"/>
      <c r="I141" s="169"/>
      <c r="J141" s="169"/>
    </row>
    <row r="142" spans="1:11" s="116" customFormat="1" ht="10.5" x14ac:dyDescent="0.25">
      <c r="A142" s="113" t="s">
        <v>131</v>
      </c>
      <c r="B142" s="180" t="s">
        <v>260</v>
      </c>
      <c r="C142" s="169"/>
      <c r="D142" s="169"/>
      <c r="E142" s="169"/>
      <c r="F142" s="169"/>
      <c r="G142" s="169"/>
      <c r="H142" s="169"/>
      <c r="I142" s="169"/>
      <c r="J142" s="169"/>
    </row>
    <row r="143" spans="1:11" s="101" customFormat="1" ht="11.25" thickBot="1" x14ac:dyDescent="0.3">
      <c r="A143" s="113" t="s">
        <v>133</v>
      </c>
      <c r="B143" s="180" t="s">
        <v>261</v>
      </c>
      <c r="C143" s="169"/>
      <c r="D143" s="169"/>
      <c r="E143" s="169"/>
      <c r="F143" s="169"/>
      <c r="G143" s="169"/>
      <c r="H143" s="169"/>
      <c r="I143" s="169"/>
      <c r="J143" s="169"/>
    </row>
    <row r="144" spans="1:11" s="101" customFormat="1" ht="11.25" thickBot="1" x14ac:dyDescent="0.3">
      <c r="A144" s="123" t="s">
        <v>135</v>
      </c>
      <c r="B144" s="174" t="s">
        <v>262</v>
      </c>
      <c r="C144" s="183">
        <f t="shared" ref="C144:J144" si="19">+C125+C129+C134+C139</f>
        <v>23072</v>
      </c>
      <c r="D144" s="183">
        <f t="shared" si="19"/>
        <v>23072</v>
      </c>
      <c r="E144" s="183">
        <f t="shared" si="19"/>
        <v>0</v>
      </c>
      <c r="F144" s="183">
        <f t="shared" si="19"/>
        <v>0</v>
      </c>
      <c r="G144" s="183">
        <f t="shared" si="19"/>
        <v>26250</v>
      </c>
      <c r="H144" s="183">
        <f t="shared" si="19"/>
        <v>26250</v>
      </c>
      <c r="I144" s="183">
        <f t="shared" si="19"/>
        <v>0</v>
      </c>
      <c r="J144" s="183">
        <f t="shared" si="19"/>
        <v>0</v>
      </c>
    </row>
    <row r="145" spans="1:11" s="101" customFormat="1" ht="11.25" thickBot="1" x14ac:dyDescent="0.3">
      <c r="A145" s="184" t="s">
        <v>263</v>
      </c>
      <c r="B145" s="185" t="s">
        <v>264</v>
      </c>
      <c r="C145" s="183">
        <f t="shared" ref="C145:J145" si="20">+C124+C144</f>
        <v>328497</v>
      </c>
      <c r="D145" s="183">
        <f t="shared" si="20"/>
        <v>86874</v>
      </c>
      <c r="E145" s="183">
        <f t="shared" si="20"/>
        <v>241623</v>
      </c>
      <c r="F145" s="183">
        <f t="shared" si="20"/>
        <v>0</v>
      </c>
      <c r="G145" s="183">
        <f>+G124+G144</f>
        <v>491593</v>
      </c>
      <c r="H145" s="183">
        <f>+H124+H144</f>
        <v>217588</v>
      </c>
      <c r="I145" s="183">
        <f>+I124+I144</f>
        <v>274005</v>
      </c>
      <c r="J145" s="183">
        <f t="shared" si="20"/>
        <v>0</v>
      </c>
      <c r="K145" s="222"/>
    </row>
    <row r="146" spans="1:11" ht="15.75" thickBot="1" x14ac:dyDescent="0.3">
      <c r="K146" s="198" t="s">
        <v>296</v>
      </c>
    </row>
    <row r="147" spans="1:11" s="101" customFormat="1" ht="21.75" thickBot="1" x14ac:dyDescent="0.3">
      <c r="A147" s="189" t="s">
        <v>283</v>
      </c>
      <c r="B147" s="190"/>
      <c r="C147" s="191" t="s">
        <v>284</v>
      </c>
      <c r="D147" s="192" t="s">
        <v>284</v>
      </c>
      <c r="E147" s="192"/>
      <c r="F147" s="192">
        <v>0</v>
      </c>
      <c r="G147" s="193">
        <v>6.5</v>
      </c>
      <c r="H147" s="194">
        <v>6.5</v>
      </c>
      <c r="I147" s="192"/>
      <c r="J147" s="192">
        <v>0</v>
      </c>
    </row>
    <row r="148" spans="1:11" s="101" customFormat="1" ht="11.25" thickBot="1" x14ac:dyDescent="0.3">
      <c r="A148" s="189" t="s">
        <v>286</v>
      </c>
      <c r="B148" s="190"/>
      <c r="C148" s="192">
        <v>10</v>
      </c>
      <c r="D148" s="192">
        <v>0</v>
      </c>
      <c r="E148" s="192">
        <v>10</v>
      </c>
      <c r="F148" s="192">
        <v>0</v>
      </c>
      <c r="G148" s="194">
        <v>48</v>
      </c>
      <c r="H148" s="194">
        <v>48</v>
      </c>
      <c r="I148" s="192">
        <v>0</v>
      </c>
      <c r="J148" s="192">
        <v>0</v>
      </c>
    </row>
  </sheetData>
  <mergeCells count="14">
    <mergeCell ref="I4:I5"/>
    <mergeCell ref="J4:J5"/>
    <mergeCell ref="C88:F88"/>
    <mergeCell ref="G88:J88"/>
    <mergeCell ref="C2:F2"/>
    <mergeCell ref="G2:J2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94488188976377963" bottom="0.74803149606299213" header="0.31496062992125984" footer="0.31496062992125984"/>
  <pageSetup paperSize="9" orientation="portrait" r:id="rId1"/>
  <headerFooter>
    <oddHeader>&amp;C&amp;"-,Félkövér"&amp;9Tiszagyulaháza Község Önkormányzatának 2014.évi költségvetési bevételei és kiadásai, előirányzat csoportonként és kiemelt előirányzatonként&amp;R&amp;"-,Dőlt"&amp;8
4. melléklet a 8/2015. (V. 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view="pageLayout" zoomScaleNormal="100" workbookViewId="0">
      <selection activeCell="E2" sqref="E2"/>
    </sheetView>
  </sheetViews>
  <sheetFormatPr defaultRowHeight="15" x14ac:dyDescent="0.25"/>
  <cols>
    <col min="1" max="1" width="4.5703125" style="223" customWidth="1"/>
    <col min="2" max="2" width="45.7109375" style="224" customWidth="1"/>
    <col min="3" max="3" width="12" style="223" customWidth="1"/>
    <col min="4" max="4" width="10.42578125" style="223" customWidth="1"/>
    <col min="5" max="5" width="47.28515625" style="223" customWidth="1"/>
    <col min="6" max="6" width="11.28515625" style="223" customWidth="1"/>
    <col min="7" max="7" width="11.140625" style="223" customWidth="1"/>
    <col min="8" max="16384" width="9.140625" style="223"/>
  </cols>
  <sheetData>
    <row r="3" spans="1:7" ht="15.75" thickBot="1" x14ac:dyDescent="0.3">
      <c r="F3" s="94"/>
      <c r="G3" s="94" t="s">
        <v>2</v>
      </c>
    </row>
    <row r="4" spans="1:7" ht="18" customHeight="1" thickBot="1" x14ac:dyDescent="0.3">
      <c r="A4" s="225" t="s">
        <v>3</v>
      </c>
      <c r="B4" s="226" t="s">
        <v>272</v>
      </c>
      <c r="C4" s="227"/>
      <c r="D4" s="227"/>
      <c r="E4" s="226" t="s">
        <v>280</v>
      </c>
      <c r="F4" s="228"/>
      <c r="G4" s="228"/>
    </row>
    <row r="5" spans="1:7" s="233" customFormat="1" ht="35.25" customHeight="1" thickBot="1" x14ac:dyDescent="0.3">
      <c r="A5" s="229"/>
      <c r="B5" s="230" t="s">
        <v>297</v>
      </c>
      <c r="C5" s="231" t="s">
        <v>5</v>
      </c>
      <c r="D5" s="231" t="s">
        <v>6</v>
      </c>
      <c r="E5" s="230" t="s">
        <v>297</v>
      </c>
      <c r="F5" s="232" t="s">
        <v>5</v>
      </c>
      <c r="G5" s="232" t="s">
        <v>6</v>
      </c>
    </row>
    <row r="6" spans="1:7" s="238" customFormat="1" ht="12" customHeight="1" thickBot="1" x14ac:dyDescent="0.3">
      <c r="A6" s="234" t="s">
        <v>7</v>
      </c>
      <c r="B6" s="235" t="s">
        <v>8</v>
      </c>
      <c r="C6" s="236" t="s">
        <v>9</v>
      </c>
      <c r="D6" s="236" t="s">
        <v>10</v>
      </c>
      <c r="E6" s="235" t="s">
        <v>11</v>
      </c>
      <c r="F6" s="237" t="s">
        <v>12</v>
      </c>
      <c r="G6" s="237" t="s">
        <v>271</v>
      </c>
    </row>
    <row r="7" spans="1:7" ht="12.95" customHeight="1" x14ac:dyDescent="0.25">
      <c r="A7" s="239" t="s">
        <v>21</v>
      </c>
      <c r="B7" s="240" t="s">
        <v>298</v>
      </c>
      <c r="C7" s="241">
        <v>65680</v>
      </c>
      <c r="D7" s="241">
        <v>63579</v>
      </c>
      <c r="E7" s="240" t="s">
        <v>299</v>
      </c>
      <c r="F7" s="242">
        <v>39670</v>
      </c>
      <c r="G7" s="242">
        <v>77554</v>
      </c>
    </row>
    <row r="8" spans="1:7" ht="12.95" customHeight="1" x14ac:dyDescent="0.25">
      <c r="A8" s="243" t="s">
        <v>35</v>
      </c>
      <c r="B8" s="244" t="s">
        <v>300</v>
      </c>
      <c r="C8" s="245"/>
      <c r="D8" s="245">
        <f>88575-33000</f>
        <v>55575</v>
      </c>
      <c r="E8" s="244" t="s">
        <v>193</v>
      </c>
      <c r="F8" s="246">
        <v>9020</v>
      </c>
      <c r="G8" s="246">
        <v>14344</v>
      </c>
    </row>
    <row r="9" spans="1:7" ht="12.95" customHeight="1" x14ac:dyDescent="0.25">
      <c r="A9" s="243" t="s">
        <v>50</v>
      </c>
      <c r="B9" s="244" t="s">
        <v>301</v>
      </c>
      <c r="C9" s="245"/>
      <c r="D9" s="245">
        <f>87925-33000</f>
        <v>54925</v>
      </c>
      <c r="E9" s="244" t="s">
        <v>302</v>
      </c>
      <c r="F9" s="246">
        <v>30423</v>
      </c>
      <c r="G9" s="246">
        <v>92188</v>
      </c>
    </row>
    <row r="10" spans="1:7" ht="12.95" customHeight="1" x14ac:dyDescent="0.25">
      <c r="A10" s="243" t="s">
        <v>240</v>
      </c>
      <c r="B10" s="244" t="s">
        <v>303</v>
      </c>
      <c r="C10" s="245">
        <f>6155-1749</f>
        <v>4406</v>
      </c>
      <c r="D10" s="245">
        <f>14075-1749</f>
        <v>12326</v>
      </c>
      <c r="E10" s="244" t="s">
        <v>195</v>
      </c>
      <c r="F10" s="246">
        <v>8035</v>
      </c>
      <c r="G10" s="246">
        <v>6876</v>
      </c>
    </row>
    <row r="11" spans="1:7" ht="12.95" customHeight="1" x14ac:dyDescent="0.25">
      <c r="A11" s="243" t="s">
        <v>80</v>
      </c>
      <c r="B11" s="247" t="s">
        <v>304</v>
      </c>
      <c r="C11" s="245">
        <v>15815</v>
      </c>
      <c r="D11" s="245">
        <v>66637</v>
      </c>
      <c r="E11" s="244" t="s">
        <v>197</v>
      </c>
      <c r="F11" s="246">
        <v>7139</v>
      </c>
      <c r="G11" s="246">
        <v>30453</v>
      </c>
    </row>
    <row r="12" spans="1:7" ht="12.95" customHeight="1" x14ac:dyDescent="0.25">
      <c r="A12" s="243" t="s">
        <v>103</v>
      </c>
      <c r="B12" s="244" t="s">
        <v>305</v>
      </c>
      <c r="C12" s="248"/>
      <c r="D12" s="248"/>
      <c r="E12" s="244" t="s">
        <v>306</v>
      </c>
      <c r="F12" s="246">
        <v>500</v>
      </c>
      <c r="G12" s="246">
        <v>500</v>
      </c>
    </row>
    <row r="13" spans="1:7" ht="12.95" customHeight="1" x14ac:dyDescent="0.25">
      <c r="A13" s="243" t="s">
        <v>251</v>
      </c>
      <c r="B13" s="244" t="s">
        <v>102</v>
      </c>
      <c r="C13" s="245">
        <v>8886</v>
      </c>
      <c r="D13" s="245">
        <v>20894</v>
      </c>
      <c r="E13" s="249"/>
      <c r="F13" s="246"/>
      <c r="G13" s="246"/>
    </row>
    <row r="14" spans="1:7" ht="12.95" customHeight="1" x14ac:dyDescent="0.25">
      <c r="A14" s="243" t="s">
        <v>125</v>
      </c>
      <c r="B14" s="249" t="s">
        <v>307</v>
      </c>
      <c r="C14" s="245"/>
      <c r="D14" s="245">
        <v>1206</v>
      </c>
      <c r="E14" s="249"/>
      <c r="F14" s="246"/>
      <c r="G14" s="246"/>
    </row>
    <row r="15" spans="1:7" ht="12.95" customHeight="1" x14ac:dyDescent="0.25">
      <c r="A15" s="243" t="s">
        <v>135</v>
      </c>
      <c r="B15" s="250"/>
      <c r="C15" s="248"/>
      <c r="D15" s="248"/>
      <c r="E15" s="249"/>
      <c r="F15" s="246"/>
      <c r="G15" s="246"/>
    </row>
    <row r="16" spans="1:7" ht="12.95" customHeight="1" x14ac:dyDescent="0.25">
      <c r="A16" s="243" t="s">
        <v>263</v>
      </c>
      <c r="B16" s="249"/>
      <c r="C16" s="245"/>
      <c r="D16" s="245"/>
      <c r="E16" s="249"/>
      <c r="F16" s="246"/>
      <c r="G16" s="246"/>
    </row>
    <row r="17" spans="1:7" ht="12.95" customHeight="1" x14ac:dyDescent="0.25">
      <c r="A17" s="243" t="s">
        <v>308</v>
      </c>
      <c r="B17" s="249"/>
      <c r="C17" s="245"/>
      <c r="D17" s="245"/>
      <c r="E17" s="249"/>
      <c r="F17" s="246"/>
      <c r="G17" s="246"/>
    </row>
    <row r="18" spans="1:7" ht="12.95" customHeight="1" thickBot="1" x14ac:dyDescent="0.3">
      <c r="A18" s="243" t="s">
        <v>309</v>
      </c>
      <c r="B18" s="251"/>
      <c r="C18" s="252"/>
      <c r="D18" s="252"/>
      <c r="E18" s="249"/>
      <c r="F18" s="253"/>
      <c r="G18" s="253"/>
    </row>
    <row r="19" spans="1:7" ht="15.95" customHeight="1" thickBot="1" x14ac:dyDescent="0.3">
      <c r="A19" s="254" t="s">
        <v>310</v>
      </c>
      <c r="B19" s="255" t="s">
        <v>311</v>
      </c>
      <c r="C19" s="256">
        <f>+C7+C8+C10+C11+C13+C14+C15+C16+C17+C18</f>
        <v>94787</v>
      </c>
      <c r="D19" s="256">
        <f>D7+D8+D10+D11+D13+D14</f>
        <v>220217</v>
      </c>
      <c r="E19" s="255" t="s">
        <v>312</v>
      </c>
      <c r="F19" s="257">
        <f>SUM(F7:F18)</f>
        <v>94787</v>
      </c>
      <c r="G19" s="257">
        <f>SUM(G7:G18)</f>
        <v>221915</v>
      </c>
    </row>
    <row r="20" spans="1:7" ht="12.95" customHeight="1" x14ac:dyDescent="0.25">
      <c r="A20" s="258" t="s">
        <v>313</v>
      </c>
      <c r="B20" s="259" t="s">
        <v>314</v>
      </c>
      <c r="C20" s="260">
        <f>+C21+C22+C23+C24</f>
        <v>0</v>
      </c>
      <c r="D20" s="260">
        <f>+D21+D22+D23+D24</f>
        <v>1698</v>
      </c>
      <c r="E20" s="261" t="s">
        <v>315</v>
      </c>
      <c r="F20" s="262"/>
      <c r="G20" s="262"/>
    </row>
    <row r="21" spans="1:7" ht="12.95" customHeight="1" x14ac:dyDescent="0.25">
      <c r="A21" s="263" t="s">
        <v>316</v>
      </c>
      <c r="B21" s="261" t="s">
        <v>317</v>
      </c>
      <c r="C21" s="264"/>
      <c r="D21" s="264">
        <f>3301-1603</f>
        <v>1698</v>
      </c>
      <c r="E21" s="261" t="s">
        <v>318</v>
      </c>
      <c r="F21" s="265"/>
      <c r="G21" s="265"/>
    </row>
    <row r="22" spans="1:7" ht="12.95" customHeight="1" x14ac:dyDescent="0.25">
      <c r="A22" s="263" t="s">
        <v>319</v>
      </c>
      <c r="B22" s="261" t="s">
        <v>320</v>
      </c>
      <c r="C22" s="264"/>
      <c r="D22" s="264"/>
      <c r="E22" s="261" t="s">
        <v>321</v>
      </c>
      <c r="F22" s="265"/>
      <c r="G22" s="265"/>
    </row>
    <row r="23" spans="1:7" ht="12.95" customHeight="1" x14ac:dyDescent="0.25">
      <c r="A23" s="263" t="s">
        <v>322</v>
      </c>
      <c r="B23" s="261" t="s">
        <v>323</v>
      </c>
      <c r="C23" s="264"/>
      <c r="D23" s="264"/>
      <c r="E23" s="261" t="s">
        <v>324</v>
      </c>
      <c r="F23" s="265"/>
      <c r="G23" s="265"/>
    </row>
    <row r="24" spans="1:7" ht="12.95" customHeight="1" x14ac:dyDescent="0.25">
      <c r="A24" s="263" t="s">
        <v>325</v>
      </c>
      <c r="B24" s="261" t="s">
        <v>326</v>
      </c>
      <c r="C24" s="264"/>
      <c r="D24" s="264"/>
      <c r="E24" s="259" t="s">
        <v>327</v>
      </c>
      <c r="F24" s="265"/>
      <c r="G24" s="265"/>
    </row>
    <row r="25" spans="1:7" ht="12.95" customHeight="1" x14ac:dyDescent="0.25">
      <c r="A25" s="263" t="s">
        <v>328</v>
      </c>
      <c r="B25" s="261" t="s">
        <v>329</v>
      </c>
      <c r="C25" s="266">
        <f>C26</f>
        <v>0</v>
      </c>
      <c r="D25" s="266">
        <f>D26</f>
        <v>0</v>
      </c>
      <c r="E25" s="261" t="s">
        <v>330</v>
      </c>
      <c r="F25" s="265"/>
      <c r="G25" s="265"/>
    </row>
    <row r="26" spans="1:7" ht="12.95" customHeight="1" x14ac:dyDescent="0.25">
      <c r="A26" s="258" t="s">
        <v>331</v>
      </c>
      <c r="B26" s="259" t="s">
        <v>332</v>
      </c>
      <c r="C26" s="267">
        <v>0</v>
      </c>
      <c r="D26" s="267">
        <v>0</v>
      </c>
      <c r="E26" s="240" t="s">
        <v>333</v>
      </c>
      <c r="F26" s="262"/>
      <c r="G26" s="262"/>
    </row>
    <row r="27" spans="1:7" ht="12.95" customHeight="1" thickBot="1" x14ac:dyDescent="0.3">
      <c r="A27" s="263" t="s">
        <v>334</v>
      </c>
      <c r="B27" s="261" t="s">
        <v>335</v>
      </c>
      <c r="C27" s="264"/>
      <c r="D27" s="264"/>
      <c r="E27" s="249"/>
      <c r="F27" s="265"/>
      <c r="G27" s="265"/>
    </row>
    <row r="28" spans="1:7" ht="15.95" customHeight="1" thickBot="1" x14ac:dyDescent="0.3">
      <c r="A28" s="254" t="s">
        <v>336</v>
      </c>
      <c r="B28" s="255" t="s">
        <v>337</v>
      </c>
      <c r="C28" s="256">
        <f>+C20+C25</f>
        <v>0</v>
      </c>
      <c r="D28" s="256">
        <f>+D20+D25</f>
        <v>1698</v>
      </c>
      <c r="E28" s="255" t="s">
        <v>338</v>
      </c>
      <c r="F28" s="257">
        <f>SUM(F20:F27)</f>
        <v>0</v>
      </c>
      <c r="G28" s="257">
        <f>SUM(G20:G27)</f>
        <v>0</v>
      </c>
    </row>
    <row r="29" spans="1:7" ht="26.25" thickBot="1" x14ac:dyDescent="0.3">
      <c r="A29" s="254" t="s">
        <v>339</v>
      </c>
      <c r="B29" s="268" t="s">
        <v>340</v>
      </c>
      <c r="C29" s="269">
        <f>+C19+C28</f>
        <v>94787</v>
      </c>
      <c r="D29" s="269">
        <f>+D19+D28</f>
        <v>221915</v>
      </c>
      <c r="E29" s="268" t="s">
        <v>341</v>
      </c>
      <c r="F29" s="269">
        <f>+F19+F28</f>
        <v>94787</v>
      </c>
      <c r="G29" s="269">
        <f>+G19+G28</f>
        <v>221915</v>
      </c>
    </row>
    <row r="30" spans="1:7" ht="26.25" thickBot="1" x14ac:dyDescent="0.3">
      <c r="A30" s="254" t="s">
        <v>342</v>
      </c>
      <c r="B30" s="268" t="s">
        <v>343</v>
      </c>
      <c r="C30" s="269"/>
      <c r="D30" s="269"/>
      <c r="E30" s="268" t="s">
        <v>344</v>
      </c>
      <c r="F30" s="269"/>
      <c r="G30" s="269"/>
    </row>
    <row r="31" spans="1:7" ht="26.25" thickBot="1" x14ac:dyDescent="0.3">
      <c r="A31" s="254" t="s">
        <v>345</v>
      </c>
      <c r="B31" s="268" t="s">
        <v>346</v>
      </c>
      <c r="C31" s="269"/>
      <c r="D31" s="269"/>
      <c r="E31" s="268" t="s">
        <v>347</v>
      </c>
      <c r="F31" s="269"/>
      <c r="G31" s="269"/>
    </row>
    <row r="32" spans="1:7" ht="18.75" x14ac:dyDescent="0.25">
      <c r="B32" s="270"/>
      <c r="C32" s="270"/>
      <c r="D32" s="270"/>
      <c r="E32" s="270"/>
    </row>
    <row r="35" spans="5:5" x14ac:dyDescent="0.25">
      <c r="E35" s="223">
        <f>D29-G29</f>
        <v>0</v>
      </c>
    </row>
  </sheetData>
  <mergeCells count="2">
    <mergeCell ref="A4:A5"/>
    <mergeCell ref="B32:E32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működési bevételeinek és kiadásainak mérlege&amp;R&amp;"-,Dőlt"&amp;8
 5. melléklet a 8/2015. (V. 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zoomScaleNormal="100" workbookViewId="0">
      <selection activeCell="C5" sqref="C5"/>
    </sheetView>
  </sheetViews>
  <sheetFormatPr defaultRowHeight="15" x14ac:dyDescent="0.25"/>
  <cols>
    <col min="1" max="1" width="5.85546875" style="223" customWidth="1"/>
    <col min="2" max="2" width="39.28515625" style="224" customWidth="1"/>
    <col min="3" max="3" width="12.7109375" style="223" customWidth="1"/>
    <col min="4" max="4" width="11.140625" style="223" customWidth="1"/>
    <col min="5" max="5" width="43" style="223" customWidth="1"/>
    <col min="6" max="6" width="12.140625" style="223" customWidth="1"/>
    <col min="7" max="7" width="14" style="223" customWidth="1"/>
    <col min="8" max="16384" width="9.140625" style="223"/>
  </cols>
  <sheetData>
    <row r="1" spans="1:7" ht="15.75" x14ac:dyDescent="0.25">
      <c r="B1" s="271"/>
      <c r="C1" s="272"/>
      <c r="D1" s="272"/>
      <c r="E1" s="272"/>
      <c r="F1" s="272"/>
      <c r="G1" s="272"/>
    </row>
    <row r="2" spans="1:7" ht="15.75" thickBot="1" x14ac:dyDescent="0.3">
      <c r="F2" s="94"/>
      <c r="G2" s="94" t="s">
        <v>2</v>
      </c>
    </row>
    <row r="3" spans="1:7" ht="15.75" thickBot="1" x14ac:dyDescent="0.3">
      <c r="A3" s="273" t="s">
        <v>3</v>
      </c>
      <c r="B3" s="226" t="s">
        <v>272</v>
      </c>
      <c r="C3" s="227"/>
      <c r="D3" s="227"/>
      <c r="E3" s="226" t="s">
        <v>280</v>
      </c>
      <c r="F3" s="228"/>
      <c r="G3" s="228"/>
    </row>
    <row r="4" spans="1:7" s="233" customFormat="1" ht="36.75" thickBot="1" x14ac:dyDescent="0.3">
      <c r="A4" s="274"/>
      <c r="B4" s="230" t="s">
        <v>297</v>
      </c>
      <c r="C4" s="231" t="s">
        <v>5</v>
      </c>
      <c r="D4" s="231" t="s">
        <v>348</v>
      </c>
      <c r="E4" s="230" t="s">
        <v>297</v>
      </c>
      <c r="F4" s="231" t="s">
        <v>5</v>
      </c>
      <c r="G4" s="231" t="s">
        <v>6</v>
      </c>
    </row>
    <row r="5" spans="1:7" s="233" customFormat="1" ht="13.5" thickBot="1" x14ac:dyDescent="0.3">
      <c r="A5" s="234" t="s">
        <v>7</v>
      </c>
      <c r="B5" s="235" t="s">
        <v>8</v>
      </c>
      <c r="C5" s="236" t="s">
        <v>9</v>
      </c>
      <c r="D5" s="236" t="s">
        <v>10</v>
      </c>
      <c r="E5" s="235" t="s">
        <v>11</v>
      </c>
      <c r="F5" s="237" t="s">
        <v>12</v>
      </c>
      <c r="G5" s="237" t="s">
        <v>271</v>
      </c>
    </row>
    <row r="6" spans="1:7" ht="21.75" customHeight="1" x14ac:dyDescent="0.25">
      <c r="A6" s="239" t="s">
        <v>21</v>
      </c>
      <c r="B6" s="240" t="s">
        <v>349</v>
      </c>
      <c r="C6" s="241">
        <v>238254</v>
      </c>
      <c r="D6" s="241">
        <f>241963+33000</f>
        <v>274963</v>
      </c>
      <c r="E6" s="240" t="s">
        <v>218</v>
      </c>
      <c r="F6" s="242">
        <v>204518</v>
      </c>
      <c r="G6" s="242">
        <v>165248</v>
      </c>
    </row>
    <row r="7" spans="1:7" x14ac:dyDescent="0.25">
      <c r="A7" s="243" t="s">
        <v>35</v>
      </c>
      <c r="B7" s="244" t="s">
        <v>350</v>
      </c>
      <c r="C7" s="245">
        <v>232222</v>
      </c>
      <c r="D7" s="245">
        <f>241963+33000</f>
        <v>274963</v>
      </c>
      <c r="E7" s="244" t="s">
        <v>351</v>
      </c>
      <c r="F7" s="246">
        <v>204518</v>
      </c>
      <c r="G7" s="246">
        <v>160854</v>
      </c>
    </row>
    <row r="8" spans="1:7" ht="12.95" customHeight="1" x14ac:dyDescent="0.25">
      <c r="A8" s="243" t="s">
        <v>50</v>
      </c>
      <c r="B8" s="244" t="s">
        <v>352</v>
      </c>
      <c r="C8" s="245"/>
      <c r="D8" s="245"/>
      <c r="E8" s="244" t="s">
        <v>220</v>
      </c>
      <c r="F8" s="246">
        <v>36985</v>
      </c>
      <c r="G8" s="246">
        <v>33595</v>
      </c>
    </row>
    <row r="9" spans="1:7" ht="12.95" customHeight="1" x14ac:dyDescent="0.25">
      <c r="A9" s="243" t="s">
        <v>240</v>
      </c>
      <c r="B9" s="244" t="s">
        <v>353</v>
      </c>
      <c r="C9" s="245"/>
      <c r="D9" s="245">
        <v>84</v>
      </c>
      <c r="E9" s="244" t="s">
        <v>354</v>
      </c>
      <c r="F9" s="246">
        <v>36985</v>
      </c>
      <c r="G9" s="246">
        <v>33595</v>
      </c>
    </row>
    <row r="10" spans="1:7" ht="12.75" customHeight="1" x14ac:dyDescent="0.25">
      <c r="A10" s="243" t="s">
        <v>80</v>
      </c>
      <c r="B10" s="244" t="s">
        <v>355</v>
      </c>
      <c r="C10" s="245"/>
      <c r="D10" s="245"/>
      <c r="E10" s="244" t="s">
        <v>222</v>
      </c>
      <c r="F10" s="246"/>
      <c r="G10" s="246">
        <v>79556</v>
      </c>
    </row>
    <row r="11" spans="1:7" ht="12.95" customHeight="1" x14ac:dyDescent="0.25">
      <c r="A11" s="243" t="s">
        <v>103</v>
      </c>
      <c r="B11" s="244" t="s">
        <v>356</v>
      </c>
      <c r="C11" s="248">
        <v>1749</v>
      </c>
      <c r="D11" s="248">
        <v>1749</v>
      </c>
      <c r="E11" s="249"/>
      <c r="F11" s="246"/>
      <c r="G11" s="246"/>
    </row>
    <row r="12" spans="1:7" ht="12.95" customHeight="1" x14ac:dyDescent="0.25">
      <c r="A12" s="243" t="s">
        <v>251</v>
      </c>
      <c r="B12" s="249"/>
      <c r="C12" s="245"/>
      <c r="D12" s="245"/>
      <c r="E12" s="249"/>
      <c r="F12" s="246"/>
      <c r="G12" s="246"/>
    </row>
    <row r="13" spans="1:7" ht="12.95" customHeight="1" x14ac:dyDescent="0.25">
      <c r="A13" s="243" t="s">
        <v>125</v>
      </c>
      <c r="B13" s="249"/>
      <c r="C13" s="245"/>
      <c r="D13" s="245"/>
      <c r="E13" s="249"/>
      <c r="F13" s="246"/>
      <c r="G13" s="246"/>
    </row>
    <row r="14" spans="1:7" ht="12.95" customHeight="1" x14ac:dyDescent="0.25">
      <c r="A14" s="243" t="s">
        <v>135</v>
      </c>
      <c r="B14" s="249"/>
      <c r="C14" s="248"/>
      <c r="D14" s="248"/>
      <c r="E14" s="249"/>
      <c r="F14" s="246"/>
      <c r="G14" s="246"/>
    </row>
    <row r="15" spans="1:7" x14ac:dyDescent="0.25">
      <c r="A15" s="243" t="s">
        <v>263</v>
      </c>
      <c r="B15" s="249"/>
      <c r="C15" s="248"/>
      <c r="D15" s="248"/>
      <c r="E15" s="249"/>
      <c r="F15" s="246"/>
      <c r="G15" s="246"/>
    </row>
    <row r="16" spans="1:7" ht="12.95" customHeight="1" thickBot="1" x14ac:dyDescent="0.3">
      <c r="A16" s="275" t="s">
        <v>308</v>
      </c>
      <c r="B16" s="276"/>
      <c r="C16" s="277"/>
      <c r="D16" s="277"/>
      <c r="E16" s="278" t="s">
        <v>306</v>
      </c>
      <c r="F16" s="279"/>
      <c r="G16" s="279"/>
    </row>
    <row r="17" spans="1:7" ht="27" customHeight="1" thickBot="1" x14ac:dyDescent="0.3">
      <c r="A17" s="254" t="s">
        <v>309</v>
      </c>
      <c r="B17" s="255" t="s">
        <v>357</v>
      </c>
      <c r="C17" s="256">
        <f>+C6+C8+C9+C11+C12+C13+C14+C15+C16</f>
        <v>240003</v>
      </c>
      <c r="D17" s="256">
        <f>+D6+D8+D9+D11+D12+D13+D14+D15+D16</f>
        <v>276796</v>
      </c>
      <c r="E17" s="255" t="s">
        <v>358</v>
      </c>
      <c r="F17" s="257">
        <f>+F6+F8+F10+F11+F12+F13+F14+F15+F16</f>
        <v>241503</v>
      </c>
      <c r="G17" s="257">
        <f>+G6+G8+G10+G11+G12+G13+G14+G15+G16</f>
        <v>278399</v>
      </c>
    </row>
    <row r="18" spans="1:7" ht="12.95" customHeight="1" x14ac:dyDescent="0.25">
      <c r="A18" s="239" t="s">
        <v>310</v>
      </c>
      <c r="B18" s="280" t="s">
        <v>359</v>
      </c>
      <c r="C18" s="281">
        <f>+C19+C20+C21+C22+C23</f>
        <v>1500</v>
      </c>
      <c r="D18" s="281">
        <v>1603</v>
      </c>
      <c r="E18" s="261" t="s">
        <v>315</v>
      </c>
      <c r="F18" s="282"/>
      <c r="G18" s="282"/>
    </row>
    <row r="19" spans="1:7" ht="12.95" customHeight="1" x14ac:dyDescent="0.25">
      <c r="A19" s="243" t="s">
        <v>313</v>
      </c>
      <c r="B19" s="283" t="s">
        <v>360</v>
      </c>
      <c r="C19" s="264">
        <v>1500</v>
      </c>
      <c r="D19" s="264">
        <v>1603</v>
      </c>
      <c r="E19" s="261" t="s">
        <v>361</v>
      </c>
      <c r="F19" s="265"/>
      <c r="G19" s="265"/>
    </row>
    <row r="20" spans="1:7" ht="12.95" customHeight="1" x14ac:dyDescent="0.25">
      <c r="A20" s="239" t="s">
        <v>316</v>
      </c>
      <c r="B20" s="283" t="s">
        <v>362</v>
      </c>
      <c r="C20" s="264"/>
      <c r="D20" s="264"/>
      <c r="E20" s="261" t="s">
        <v>321</v>
      </c>
      <c r="F20" s="265"/>
      <c r="G20" s="265"/>
    </row>
    <row r="21" spans="1:7" ht="12.95" customHeight="1" x14ac:dyDescent="0.25">
      <c r="A21" s="243" t="s">
        <v>319</v>
      </c>
      <c r="B21" s="283" t="s">
        <v>363</v>
      </c>
      <c r="C21" s="264"/>
      <c r="D21" s="264"/>
      <c r="E21" s="261" t="s">
        <v>324</v>
      </c>
      <c r="F21" s="265"/>
      <c r="G21" s="265"/>
    </row>
    <row r="22" spans="1:7" ht="12.95" customHeight="1" x14ac:dyDescent="0.25">
      <c r="A22" s="239" t="s">
        <v>322</v>
      </c>
      <c r="B22" s="283" t="s">
        <v>364</v>
      </c>
      <c r="C22" s="264"/>
      <c r="D22" s="264"/>
      <c r="E22" s="259" t="s">
        <v>327</v>
      </c>
      <c r="F22" s="265"/>
      <c r="G22" s="265"/>
    </row>
    <row r="23" spans="1:7" ht="12.95" customHeight="1" x14ac:dyDescent="0.25">
      <c r="A23" s="243" t="s">
        <v>325</v>
      </c>
      <c r="B23" s="284" t="s">
        <v>365</v>
      </c>
      <c r="C23" s="264"/>
      <c r="D23" s="264"/>
      <c r="E23" s="261" t="s">
        <v>366</v>
      </c>
      <c r="F23" s="265"/>
      <c r="G23" s="265"/>
    </row>
    <row r="24" spans="1:7" ht="12.95" customHeight="1" x14ac:dyDescent="0.25">
      <c r="A24" s="239" t="s">
        <v>328</v>
      </c>
      <c r="B24" s="285" t="s">
        <v>367</v>
      </c>
      <c r="C24" s="266">
        <f>+C25+C26+C27+C28+C29</f>
        <v>0</v>
      </c>
      <c r="D24" s="266">
        <f>+D25+D26+D27+D28+D29</f>
        <v>0</v>
      </c>
      <c r="E24" s="286" t="s">
        <v>333</v>
      </c>
      <c r="F24" s="265"/>
      <c r="G24" s="265"/>
    </row>
    <row r="25" spans="1:7" ht="12.95" customHeight="1" x14ac:dyDescent="0.25">
      <c r="A25" s="243" t="s">
        <v>331</v>
      </c>
      <c r="B25" s="284" t="s">
        <v>368</v>
      </c>
      <c r="C25" s="264"/>
      <c r="D25" s="264"/>
      <c r="E25" s="286" t="s">
        <v>369</v>
      </c>
      <c r="F25" s="265"/>
      <c r="G25" s="265"/>
    </row>
    <row r="26" spans="1:7" ht="12.95" customHeight="1" x14ac:dyDescent="0.25">
      <c r="A26" s="239" t="s">
        <v>334</v>
      </c>
      <c r="B26" s="284" t="s">
        <v>370</v>
      </c>
      <c r="C26" s="264"/>
      <c r="D26" s="264"/>
      <c r="E26" s="287"/>
      <c r="F26" s="265"/>
      <c r="G26" s="265"/>
    </row>
    <row r="27" spans="1:7" ht="12.95" customHeight="1" x14ac:dyDescent="0.25">
      <c r="A27" s="243" t="s">
        <v>336</v>
      </c>
      <c r="B27" s="283" t="s">
        <v>371</v>
      </c>
      <c r="C27" s="264"/>
      <c r="D27" s="264"/>
      <c r="E27" s="288"/>
      <c r="F27" s="265"/>
      <c r="G27" s="265"/>
    </row>
    <row r="28" spans="1:7" ht="12.95" customHeight="1" x14ac:dyDescent="0.25">
      <c r="A28" s="239" t="s">
        <v>339</v>
      </c>
      <c r="B28" s="289" t="s">
        <v>372</v>
      </c>
      <c r="C28" s="264"/>
      <c r="D28" s="264"/>
      <c r="E28" s="249"/>
      <c r="F28" s="265"/>
      <c r="G28" s="265"/>
    </row>
    <row r="29" spans="1:7" ht="12.95" customHeight="1" thickBot="1" x14ac:dyDescent="0.3">
      <c r="A29" s="243" t="s">
        <v>342</v>
      </c>
      <c r="B29" s="290" t="s">
        <v>373</v>
      </c>
      <c r="C29" s="264"/>
      <c r="D29" s="264"/>
      <c r="E29" s="288"/>
      <c r="F29" s="265"/>
      <c r="G29" s="265"/>
    </row>
    <row r="30" spans="1:7" ht="21.75" customHeight="1" thickBot="1" x14ac:dyDescent="0.3">
      <c r="A30" s="254" t="s">
        <v>345</v>
      </c>
      <c r="B30" s="255" t="s">
        <v>374</v>
      </c>
      <c r="C30" s="256">
        <f>+C18+C24</f>
        <v>1500</v>
      </c>
      <c r="D30" s="256">
        <f>+D18+D24</f>
        <v>1603</v>
      </c>
      <c r="E30" s="255" t="s">
        <v>375</v>
      </c>
      <c r="F30" s="257">
        <f>SUM(F18:F29)</f>
        <v>0</v>
      </c>
      <c r="G30" s="257">
        <f>SUM(G18:G29)</f>
        <v>0</v>
      </c>
    </row>
    <row r="31" spans="1:7" ht="15.75" thickBot="1" x14ac:dyDescent="0.3">
      <c r="A31" s="254" t="s">
        <v>376</v>
      </c>
      <c r="B31" s="268" t="s">
        <v>377</v>
      </c>
      <c r="C31" s="269">
        <f>+C17+C30</f>
        <v>241503</v>
      </c>
      <c r="D31" s="269">
        <f>+D17+D30</f>
        <v>278399</v>
      </c>
      <c r="E31" s="268" t="s">
        <v>378</v>
      </c>
      <c r="F31" s="269">
        <f>+F17+F30</f>
        <v>241503</v>
      </c>
      <c r="G31" s="269">
        <f>+G17+G30</f>
        <v>278399</v>
      </c>
    </row>
    <row r="32" spans="1:7" ht="15.75" thickBot="1" x14ac:dyDescent="0.3">
      <c r="A32" s="254" t="s">
        <v>379</v>
      </c>
      <c r="B32" s="268" t="s">
        <v>343</v>
      </c>
      <c r="C32" s="269"/>
      <c r="D32" s="269"/>
      <c r="E32" s="268" t="s">
        <v>344</v>
      </c>
      <c r="F32" s="269"/>
      <c r="G32" s="269"/>
    </row>
    <row r="33" spans="1:7" ht="15.75" thickBot="1" x14ac:dyDescent="0.3">
      <c r="A33" s="254" t="s">
        <v>380</v>
      </c>
      <c r="B33" s="268" t="s">
        <v>346</v>
      </c>
      <c r="C33" s="269"/>
      <c r="D33" s="269"/>
      <c r="E33" s="268" t="s">
        <v>347</v>
      </c>
      <c r="F33" s="269"/>
      <c r="G33" s="269"/>
    </row>
    <row r="36" spans="1:7" x14ac:dyDescent="0.25">
      <c r="E36" s="223">
        <f>D31-G31</f>
        <v>0</v>
      </c>
    </row>
  </sheetData>
  <mergeCells count="1">
    <mergeCell ref="A3:A4"/>
  </mergeCells>
  <pageMargins left="0.31496062992125984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felhalmozási célú bevételeinek és kiadásainak mérlege&amp;R&amp;"-,Dőlt"&amp;8  
6. melléklet a 8/2015. (V. 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B6" sqref="B6"/>
    </sheetView>
  </sheetViews>
  <sheetFormatPr defaultRowHeight="15" x14ac:dyDescent="0.25"/>
  <cols>
    <col min="1" max="1" width="5.85546875" style="223" customWidth="1"/>
    <col min="2" max="2" width="40.42578125" style="318" customWidth="1"/>
    <col min="3" max="3" width="13.42578125" style="292" customWidth="1"/>
    <col min="4" max="4" width="14" style="292" customWidth="1"/>
    <col min="5" max="5" width="15.42578125" style="292" customWidth="1"/>
    <col min="6" max="7" width="14.28515625" style="292" customWidth="1"/>
    <col min="8" max="8" width="16.140625" style="223" customWidth="1"/>
    <col min="9" max="10" width="11" style="292" customWidth="1"/>
    <col min="11" max="11" width="11.85546875" style="292" customWidth="1"/>
    <col min="12" max="16384" width="9.140625" style="292"/>
  </cols>
  <sheetData>
    <row r="1" spans="1:8" ht="15.75" x14ac:dyDescent="0.25">
      <c r="B1" s="291"/>
      <c r="C1" s="291"/>
      <c r="D1" s="291"/>
      <c r="E1" s="291"/>
      <c r="F1" s="291"/>
      <c r="G1" s="291"/>
      <c r="H1" s="291"/>
    </row>
    <row r="2" spans="1:8" ht="15.75" thickBot="1" x14ac:dyDescent="0.3">
      <c r="B2" s="224"/>
      <c r="C2" s="223"/>
      <c r="D2" s="223"/>
      <c r="E2" s="223"/>
      <c r="F2" s="223"/>
      <c r="G2" s="223"/>
      <c r="H2" s="94" t="s">
        <v>2</v>
      </c>
    </row>
    <row r="3" spans="1:8" s="294" customFormat="1" ht="48.75" thickBot="1" x14ac:dyDescent="0.3">
      <c r="A3" s="293" t="s">
        <v>269</v>
      </c>
      <c r="B3" s="230" t="s">
        <v>381</v>
      </c>
      <c r="C3" s="231" t="s">
        <v>382</v>
      </c>
      <c r="D3" s="231" t="s">
        <v>383</v>
      </c>
      <c r="E3" s="231" t="s">
        <v>384</v>
      </c>
      <c r="F3" s="231" t="s">
        <v>292</v>
      </c>
      <c r="G3" s="231" t="s">
        <v>6</v>
      </c>
      <c r="H3" s="232" t="s">
        <v>385</v>
      </c>
    </row>
    <row r="4" spans="1:8" s="223" customFormat="1" ht="15.75" thickBot="1" x14ac:dyDescent="0.3">
      <c r="A4" s="293" t="s">
        <v>7</v>
      </c>
      <c r="B4" s="295" t="s">
        <v>8</v>
      </c>
      <c r="C4" s="296" t="s">
        <v>9</v>
      </c>
      <c r="D4" s="296" t="s">
        <v>10</v>
      </c>
      <c r="E4" s="296" t="s">
        <v>11</v>
      </c>
      <c r="F4" s="296" t="s">
        <v>12</v>
      </c>
      <c r="G4" s="297" t="s">
        <v>271</v>
      </c>
      <c r="H4" s="298" t="s">
        <v>13</v>
      </c>
    </row>
    <row r="5" spans="1:8" ht="15.75" thickBot="1" x14ac:dyDescent="0.3">
      <c r="A5" s="234" t="s">
        <v>21</v>
      </c>
      <c r="B5" s="299" t="s">
        <v>386</v>
      </c>
      <c r="C5" s="300">
        <v>141663</v>
      </c>
      <c r="D5" s="301"/>
      <c r="E5" s="300"/>
      <c r="F5" s="300">
        <v>185596</v>
      </c>
      <c r="G5" s="302">
        <v>141663</v>
      </c>
      <c r="H5" s="303"/>
    </row>
    <row r="6" spans="1:8" ht="15.75" thickBot="1" x14ac:dyDescent="0.3">
      <c r="A6" s="234" t="s">
        <v>35</v>
      </c>
      <c r="B6" s="299" t="s">
        <v>387</v>
      </c>
      <c r="C6" s="300">
        <v>18880</v>
      </c>
      <c r="D6" s="301"/>
      <c r="E6" s="300"/>
      <c r="F6" s="300">
        <v>18880</v>
      </c>
      <c r="G6" s="302">
        <v>18880</v>
      </c>
      <c r="H6" s="303"/>
    </row>
    <row r="7" spans="1:8" ht="15.75" thickBot="1" x14ac:dyDescent="0.3">
      <c r="A7" s="234" t="s">
        <v>50</v>
      </c>
      <c r="B7" s="299" t="s">
        <v>388</v>
      </c>
      <c r="C7" s="300">
        <v>1200</v>
      </c>
      <c r="D7" s="301"/>
      <c r="E7" s="300"/>
      <c r="F7" s="300"/>
      <c r="G7" s="302">
        <v>1200</v>
      </c>
      <c r="H7" s="303"/>
    </row>
    <row r="8" spans="1:8" ht="15.75" thickBot="1" x14ac:dyDescent="0.3">
      <c r="A8" s="234" t="s">
        <v>240</v>
      </c>
      <c r="B8" s="304" t="s">
        <v>389</v>
      </c>
      <c r="C8" s="300">
        <v>1468</v>
      </c>
      <c r="D8" s="301"/>
      <c r="E8" s="300"/>
      <c r="F8" s="300"/>
      <c r="G8" s="302">
        <v>1468</v>
      </c>
      <c r="H8" s="303"/>
    </row>
    <row r="9" spans="1:8" ht="15.75" thickBot="1" x14ac:dyDescent="0.3">
      <c r="A9" s="234" t="s">
        <v>80</v>
      </c>
      <c r="B9" s="305" t="s">
        <v>390</v>
      </c>
      <c r="C9" s="300">
        <v>930</v>
      </c>
      <c r="D9" s="306"/>
      <c r="E9" s="300"/>
      <c r="F9" s="300"/>
      <c r="G9" s="302">
        <v>930</v>
      </c>
      <c r="H9" s="303">
        <v>0</v>
      </c>
    </row>
    <row r="10" spans="1:8" ht="15.75" thickBot="1" x14ac:dyDescent="0.3">
      <c r="A10" s="234" t="s">
        <v>103</v>
      </c>
      <c r="B10" s="307" t="s">
        <v>391</v>
      </c>
      <c r="C10" s="300">
        <f>209219-208112</f>
        <v>1107</v>
      </c>
      <c r="D10" s="306"/>
      <c r="E10" s="300"/>
      <c r="F10" s="300"/>
      <c r="G10" s="302">
        <v>1107</v>
      </c>
      <c r="H10" s="303">
        <v>0</v>
      </c>
    </row>
    <row r="11" spans="1:8" ht="15.75" thickBot="1" x14ac:dyDescent="0.3">
      <c r="A11" s="234" t="s">
        <v>251</v>
      </c>
      <c r="B11" s="305"/>
      <c r="C11" s="300"/>
      <c r="D11" s="306"/>
      <c r="E11" s="300"/>
      <c r="F11" s="300"/>
      <c r="G11" s="302"/>
      <c r="H11" s="303">
        <f t="shared" ref="H11:H23" si="0">C11-E11-F11</f>
        <v>0</v>
      </c>
    </row>
    <row r="12" spans="1:8" ht="15.75" thickBot="1" x14ac:dyDescent="0.3">
      <c r="A12" s="234" t="s">
        <v>125</v>
      </c>
      <c r="B12" s="305"/>
      <c r="C12" s="300"/>
      <c r="D12" s="306"/>
      <c r="E12" s="300"/>
      <c r="F12" s="300"/>
      <c r="G12" s="302"/>
      <c r="H12" s="303">
        <f t="shared" si="0"/>
        <v>0</v>
      </c>
    </row>
    <row r="13" spans="1:8" ht="15.75" thickBot="1" x14ac:dyDescent="0.3">
      <c r="A13" s="234" t="s">
        <v>135</v>
      </c>
      <c r="B13" s="305"/>
      <c r="C13" s="300"/>
      <c r="D13" s="306"/>
      <c r="E13" s="300"/>
      <c r="F13" s="300"/>
      <c r="G13" s="302"/>
      <c r="H13" s="303">
        <f t="shared" si="0"/>
        <v>0</v>
      </c>
    </row>
    <row r="14" spans="1:8" ht="15.75" thickBot="1" x14ac:dyDescent="0.3">
      <c r="A14" s="234" t="s">
        <v>263</v>
      </c>
      <c r="B14" s="305"/>
      <c r="C14" s="300"/>
      <c r="D14" s="306"/>
      <c r="E14" s="300"/>
      <c r="F14" s="300"/>
      <c r="G14" s="302"/>
      <c r="H14" s="303">
        <f t="shared" si="0"/>
        <v>0</v>
      </c>
    </row>
    <row r="15" spans="1:8" ht="15.75" thickBot="1" x14ac:dyDescent="0.3">
      <c r="A15" s="234" t="s">
        <v>308</v>
      </c>
      <c r="B15" s="305"/>
      <c r="C15" s="300"/>
      <c r="D15" s="306"/>
      <c r="E15" s="300"/>
      <c r="F15" s="300"/>
      <c r="G15" s="302"/>
      <c r="H15" s="303">
        <f t="shared" si="0"/>
        <v>0</v>
      </c>
    </row>
    <row r="16" spans="1:8" ht="15.75" thickBot="1" x14ac:dyDescent="0.3">
      <c r="A16" s="234" t="s">
        <v>309</v>
      </c>
      <c r="B16" s="305"/>
      <c r="C16" s="300"/>
      <c r="D16" s="306"/>
      <c r="E16" s="300"/>
      <c r="F16" s="300"/>
      <c r="G16" s="302"/>
      <c r="H16" s="303">
        <f t="shared" si="0"/>
        <v>0</v>
      </c>
    </row>
    <row r="17" spans="1:8" ht="15.75" thickBot="1" x14ac:dyDescent="0.3">
      <c r="A17" s="234" t="s">
        <v>310</v>
      </c>
      <c r="B17" s="305"/>
      <c r="C17" s="300"/>
      <c r="D17" s="306"/>
      <c r="E17" s="300"/>
      <c r="F17" s="300"/>
      <c r="G17" s="302"/>
      <c r="H17" s="303">
        <f t="shared" si="0"/>
        <v>0</v>
      </c>
    </row>
    <row r="18" spans="1:8" ht="15.75" thickBot="1" x14ac:dyDescent="0.3">
      <c r="A18" s="234" t="s">
        <v>313</v>
      </c>
      <c r="B18" s="305"/>
      <c r="C18" s="300"/>
      <c r="D18" s="306"/>
      <c r="E18" s="300"/>
      <c r="F18" s="300"/>
      <c r="G18" s="302"/>
      <c r="H18" s="303">
        <f t="shared" si="0"/>
        <v>0</v>
      </c>
    </row>
    <row r="19" spans="1:8" ht="15.75" thickBot="1" x14ac:dyDescent="0.3">
      <c r="A19" s="234" t="s">
        <v>316</v>
      </c>
      <c r="B19" s="305"/>
      <c r="C19" s="300"/>
      <c r="D19" s="306"/>
      <c r="E19" s="300"/>
      <c r="F19" s="300"/>
      <c r="G19" s="302"/>
      <c r="H19" s="303">
        <f t="shared" si="0"/>
        <v>0</v>
      </c>
    </row>
    <row r="20" spans="1:8" ht="15.75" thickBot="1" x14ac:dyDescent="0.3">
      <c r="A20" s="234" t="s">
        <v>319</v>
      </c>
      <c r="B20" s="305"/>
      <c r="C20" s="300"/>
      <c r="D20" s="306"/>
      <c r="E20" s="300"/>
      <c r="F20" s="300"/>
      <c r="G20" s="302"/>
      <c r="H20" s="303">
        <f t="shared" si="0"/>
        <v>0</v>
      </c>
    </row>
    <row r="21" spans="1:8" ht="15.75" thickBot="1" x14ac:dyDescent="0.3">
      <c r="A21" s="234" t="s">
        <v>322</v>
      </c>
      <c r="B21" s="305"/>
      <c r="C21" s="300"/>
      <c r="D21" s="306"/>
      <c r="E21" s="300"/>
      <c r="F21" s="300"/>
      <c r="G21" s="302"/>
      <c r="H21" s="303">
        <f t="shared" si="0"/>
        <v>0</v>
      </c>
    </row>
    <row r="22" spans="1:8" ht="15.75" thickBot="1" x14ac:dyDescent="0.3">
      <c r="A22" s="234" t="s">
        <v>325</v>
      </c>
      <c r="B22" s="305"/>
      <c r="C22" s="300"/>
      <c r="D22" s="306"/>
      <c r="E22" s="300"/>
      <c r="F22" s="300"/>
      <c r="G22" s="302"/>
      <c r="H22" s="303">
        <f t="shared" si="0"/>
        <v>0</v>
      </c>
    </row>
    <row r="23" spans="1:8" ht="15.75" thickBot="1" x14ac:dyDescent="0.3">
      <c r="A23" s="234" t="s">
        <v>328</v>
      </c>
      <c r="B23" s="251"/>
      <c r="C23" s="308"/>
      <c r="D23" s="309"/>
      <c r="E23" s="308"/>
      <c r="F23" s="308"/>
      <c r="G23" s="310"/>
      <c r="H23" s="311">
        <f t="shared" si="0"/>
        <v>0</v>
      </c>
    </row>
    <row r="24" spans="1:8" s="316" customFormat="1" ht="13.5" thickBot="1" x14ac:dyDescent="0.3">
      <c r="A24" s="234" t="s">
        <v>331</v>
      </c>
      <c r="B24" s="230" t="s">
        <v>392</v>
      </c>
      <c r="C24" s="312">
        <f>C5+C6+C7+C8+C9+C10</f>
        <v>165248</v>
      </c>
      <c r="D24" s="313"/>
      <c r="E24" s="312">
        <f>SUM(E5:E23)</f>
        <v>0</v>
      </c>
      <c r="F24" s="312">
        <f>F6+F5</f>
        <v>204476</v>
      </c>
      <c r="G24" s="314">
        <f>G5+G6+G7+G8+G9+G10</f>
        <v>165248</v>
      </c>
      <c r="H24" s="315">
        <f>SUM(H5:H23)</f>
        <v>0</v>
      </c>
    </row>
    <row r="25" spans="1:8" x14ac:dyDescent="0.25">
      <c r="A25" s="317"/>
    </row>
    <row r="26" spans="1:8" x14ac:dyDescent="0.25">
      <c r="A26" s="317"/>
    </row>
    <row r="27" spans="1:8" x14ac:dyDescent="0.25">
      <c r="A27" s="317"/>
    </row>
    <row r="28" spans="1:8" x14ac:dyDescent="0.25">
      <c r="A28" s="317"/>
    </row>
    <row r="29" spans="1:8" x14ac:dyDescent="0.25">
      <c r="A29" s="317"/>
    </row>
    <row r="30" spans="1:8" x14ac:dyDescent="0.25">
      <c r="A30" s="319"/>
    </row>
    <row r="31" spans="1:8" x14ac:dyDescent="0.25">
      <c r="A31" s="319"/>
    </row>
    <row r="32" spans="1:8" x14ac:dyDescent="0.25">
      <c r="A32" s="319"/>
    </row>
    <row r="33" spans="1:1" s="292" customFormat="1" x14ac:dyDescent="0.25">
      <c r="A33" s="319"/>
    </row>
    <row r="34" spans="1:1" s="292" customFormat="1" x14ac:dyDescent="0.25">
      <c r="A34" s="320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beruházási (felhalmozási) kiadásainak előirányzata beruházásonként&amp;R&amp;"-,Dőlt"&amp;8  
7. melléklet a 8/2015. (V. 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G3" sqref="G3"/>
    </sheetView>
  </sheetViews>
  <sheetFormatPr defaultRowHeight="15" x14ac:dyDescent="0.25"/>
  <cols>
    <col min="1" max="1" width="5.85546875" style="223" customWidth="1"/>
    <col min="2" max="2" width="40.42578125" style="318" customWidth="1"/>
    <col min="3" max="3" width="13.42578125" style="292" customWidth="1"/>
    <col min="4" max="4" width="14" style="292" customWidth="1"/>
    <col min="5" max="5" width="15.42578125" style="292" customWidth="1"/>
    <col min="6" max="7" width="14.28515625" style="292" customWidth="1"/>
    <col min="8" max="8" width="16.140625" style="223" customWidth="1"/>
    <col min="9" max="10" width="11" style="292" customWidth="1"/>
    <col min="11" max="11" width="11.85546875" style="292" customWidth="1"/>
    <col min="12" max="16384" width="9.140625" style="292"/>
  </cols>
  <sheetData>
    <row r="1" spans="1:8" ht="15.75" x14ac:dyDescent="0.25">
      <c r="B1" s="291"/>
      <c r="C1" s="291"/>
      <c r="D1" s="291"/>
      <c r="E1" s="291"/>
      <c r="F1" s="291"/>
      <c r="G1" s="291"/>
      <c r="H1" s="291"/>
    </row>
    <row r="2" spans="1:8" ht="15.75" thickBot="1" x14ac:dyDescent="0.3">
      <c r="B2" s="224"/>
      <c r="C2" s="223"/>
      <c r="D2" s="223"/>
      <c r="E2" s="223"/>
      <c r="F2" s="223"/>
      <c r="G2" s="223"/>
      <c r="H2" s="94" t="s">
        <v>2</v>
      </c>
    </row>
    <row r="3" spans="1:8" s="294" customFormat="1" ht="48.75" thickBot="1" x14ac:dyDescent="0.3">
      <c r="A3" s="293" t="s">
        <v>269</v>
      </c>
      <c r="B3" s="230" t="s">
        <v>393</v>
      </c>
      <c r="C3" s="231" t="s">
        <v>382</v>
      </c>
      <c r="D3" s="231" t="s">
        <v>383</v>
      </c>
      <c r="E3" s="231" t="s">
        <v>384</v>
      </c>
      <c r="F3" s="231" t="s">
        <v>5</v>
      </c>
      <c r="G3" s="231" t="s">
        <v>6</v>
      </c>
      <c r="H3" s="232" t="s">
        <v>385</v>
      </c>
    </row>
    <row r="4" spans="1:8" s="223" customFormat="1" ht="15" customHeight="1" thickBot="1" x14ac:dyDescent="0.3">
      <c r="A4" s="321" t="s">
        <v>7</v>
      </c>
      <c r="B4" s="295" t="s">
        <v>8</v>
      </c>
      <c r="C4" s="296" t="s">
        <v>9</v>
      </c>
      <c r="D4" s="296" t="s">
        <v>10</v>
      </c>
      <c r="E4" s="296" t="s">
        <v>11</v>
      </c>
      <c r="F4" s="296" t="s">
        <v>12</v>
      </c>
      <c r="G4" s="297" t="s">
        <v>271</v>
      </c>
      <c r="H4" s="298" t="s">
        <v>13</v>
      </c>
    </row>
    <row r="5" spans="1:8" ht="15.75" thickBot="1" x14ac:dyDescent="0.3">
      <c r="A5" s="234" t="s">
        <v>21</v>
      </c>
      <c r="B5" s="322" t="s">
        <v>387</v>
      </c>
      <c r="C5" s="323">
        <v>33595</v>
      </c>
      <c r="D5" s="306"/>
      <c r="E5" s="323"/>
      <c r="F5" s="323">
        <v>36985</v>
      </c>
      <c r="G5" s="324">
        <v>33595</v>
      </c>
      <c r="H5" s="303"/>
    </row>
    <row r="6" spans="1:8" ht="15.75" thickBot="1" x14ac:dyDescent="0.3">
      <c r="A6" s="234" t="s">
        <v>35</v>
      </c>
      <c r="B6" s="322"/>
      <c r="C6" s="323"/>
      <c r="D6" s="306"/>
      <c r="E6" s="323"/>
      <c r="F6" s="323"/>
      <c r="G6" s="324"/>
      <c r="H6" s="303"/>
    </row>
    <row r="7" spans="1:8" ht="15.75" thickBot="1" x14ac:dyDescent="0.3">
      <c r="A7" s="234" t="s">
        <v>50</v>
      </c>
      <c r="B7" s="305"/>
      <c r="C7" s="300"/>
      <c r="D7" s="306"/>
      <c r="E7" s="300"/>
      <c r="F7" s="300"/>
      <c r="G7" s="302"/>
      <c r="H7" s="303">
        <f t="shared" ref="H7:H23" si="0">C7-E7-F7</f>
        <v>0</v>
      </c>
    </row>
    <row r="8" spans="1:8" ht="15.75" thickBot="1" x14ac:dyDescent="0.3">
      <c r="A8" s="234" t="s">
        <v>240</v>
      </c>
      <c r="B8" s="325"/>
      <c r="C8" s="300"/>
      <c r="D8" s="306"/>
      <c r="E8" s="300"/>
      <c r="F8" s="300"/>
      <c r="G8" s="302"/>
      <c r="H8" s="303">
        <f t="shared" si="0"/>
        <v>0</v>
      </c>
    </row>
    <row r="9" spans="1:8" ht="15.75" thickBot="1" x14ac:dyDescent="0.3">
      <c r="A9" s="234" t="s">
        <v>80</v>
      </c>
      <c r="B9" s="305"/>
      <c r="C9" s="300"/>
      <c r="D9" s="306"/>
      <c r="E9" s="300"/>
      <c r="F9" s="300"/>
      <c r="G9" s="302"/>
      <c r="H9" s="303">
        <f t="shared" si="0"/>
        <v>0</v>
      </c>
    </row>
    <row r="10" spans="1:8" ht="15.75" thickBot="1" x14ac:dyDescent="0.3">
      <c r="A10" s="234" t="s">
        <v>103</v>
      </c>
      <c r="B10" s="325"/>
      <c r="C10" s="300"/>
      <c r="D10" s="306"/>
      <c r="E10" s="300"/>
      <c r="F10" s="300"/>
      <c r="G10" s="302"/>
      <c r="H10" s="303">
        <f t="shared" si="0"/>
        <v>0</v>
      </c>
    </row>
    <row r="11" spans="1:8" ht="15.75" thickBot="1" x14ac:dyDescent="0.3">
      <c r="A11" s="234" t="s">
        <v>251</v>
      </c>
      <c r="B11" s="305"/>
      <c r="C11" s="300"/>
      <c r="D11" s="306"/>
      <c r="E11" s="300"/>
      <c r="F11" s="300"/>
      <c r="G11" s="302"/>
      <c r="H11" s="303">
        <f t="shared" si="0"/>
        <v>0</v>
      </c>
    </row>
    <row r="12" spans="1:8" ht="15.75" thickBot="1" x14ac:dyDescent="0.3">
      <c r="A12" s="234" t="s">
        <v>125</v>
      </c>
      <c r="B12" s="305"/>
      <c r="C12" s="300"/>
      <c r="D12" s="306"/>
      <c r="E12" s="300"/>
      <c r="F12" s="300"/>
      <c r="G12" s="302"/>
      <c r="H12" s="303">
        <f t="shared" si="0"/>
        <v>0</v>
      </c>
    </row>
    <row r="13" spans="1:8" ht="15.75" thickBot="1" x14ac:dyDescent="0.3">
      <c r="A13" s="234" t="s">
        <v>135</v>
      </c>
      <c r="B13" s="305"/>
      <c r="C13" s="300"/>
      <c r="D13" s="306"/>
      <c r="E13" s="300"/>
      <c r="F13" s="300"/>
      <c r="G13" s="302"/>
      <c r="H13" s="303">
        <f t="shared" si="0"/>
        <v>0</v>
      </c>
    </row>
    <row r="14" spans="1:8" ht="15.75" thickBot="1" x14ac:dyDescent="0.3">
      <c r="A14" s="234" t="s">
        <v>263</v>
      </c>
      <c r="B14" s="305"/>
      <c r="C14" s="300"/>
      <c r="D14" s="306"/>
      <c r="E14" s="300"/>
      <c r="F14" s="300"/>
      <c r="G14" s="302"/>
      <c r="H14" s="303">
        <f t="shared" si="0"/>
        <v>0</v>
      </c>
    </row>
    <row r="15" spans="1:8" ht="15.75" thickBot="1" x14ac:dyDescent="0.3">
      <c r="A15" s="234" t="s">
        <v>308</v>
      </c>
      <c r="B15" s="305"/>
      <c r="C15" s="300"/>
      <c r="D15" s="306"/>
      <c r="E15" s="300"/>
      <c r="F15" s="300"/>
      <c r="G15" s="302"/>
      <c r="H15" s="303">
        <f t="shared" si="0"/>
        <v>0</v>
      </c>
    </row>
    <row r="16" spans="1:8" ht="15.75" thickBot="1" x14ac:dyDescent="0.3">
      <c r="A16" s="234" t="s">
        <v>309</v>
      </c>
      <c r="B16" s="305"/>
      <c r="C16" s="300"/>
      <c r="D16" s="306"/>
      <c r="E16" s="300"/>
      <c r="F16" s="300"/>
      <c r="G16" s="302"/>
      <c r="H16" s="303">
        <f t="shared" si="0"/>
        <v>0</v>
      </c>
    </row>
    <row r="17" spans="1:8" ht="15.75" thickBot="1" x14ac:dyDescent="0.3">
      <c r="A17" s="234" t="s">
        <v>310</v>
      </c>
      <c r="B17" s="305"/>
      <c r="C17" s="300"/>
      <c r="D17" s="306"/>
      <c r="E17" s="300"/>
      <c r="F17" s="300"/>
      <c r="G17" s="302"/>
      <c r="H17" s="303">
        <f t="shared" si="0"/>
        <v>0</v>
      </c>
    </row>
    <row r="18" spans="1:8" ht="15.75" thickBot="1" x14ac:dyDescent="0.3">
      <c r="A18" s="234" t="s">
        <v>313</v>
      </c>
      <c r="B18" s="305"/>
      <c r="C18" s="300"/>
      <c r="D18" s="306"/>
      <c r="E18" s="300"/>
      <c r="F18" s="300"/>
      <c r="G18" s="302"/>
      <c r="H18" s="303">
        <f t="shared" si="0"/>
        <v>0</v>
      </c>
    </row>
    <row r="19" spans="1:8" ht="15.75" thickBot="1" x14ac:dyDescent="0.3">
      <c r="A19" s="234" t="s">
        <v>316</v>
      </c>
      <c r="B19" s="305"/>
      <c r="C19" s="300"/>
      <c r="D19" s="306"/>
      <c r="E19" s="300"/>
      <c r="F19" s="300"/>
      <c r="G19" s="302"/>
      <c r="H19" s="303">
        <f t="shared" si="0"/>
        <v>0</v>
      </c>
    </row>
    <row r="20" spans="1:8" ht="15.75" thickBot="1" x14ac:dyDescent="0.3">
      <c r="A20" s="234" t="s">
        <v>319</v>
      </c>
      <c r="B20" s="305"/>
      <c r="C20" s="300"/>
      <c r="D20" s="306"/>
      <c r="E20" s="300"/>
      <c r="F20" s="300"/>
      <c r="G20" s="302"/>
      <c r="H20" s="303">
        <f t="shared" si="0"/>
        <v>0</v>
      </c>
    </row>
    <row r="21" spans="1:8" ht="15.75" thickBot="1" x14ac:dyDescent="0.3">
      <c r="A21" s="234" t="s">
        <v>322</v>
      </c>
      <c r="B21" s="305"/>
      <c r="C21" s="300"/>
      <c r="D21" s="306"/>
      <c r="E21" s="300"/>
      <c r="F21" s="300"/>
      <c r="G21" s="302"/>
      <c r="H21" s="303">
        <f t="shared" si="0"/>
        <v>0</v>
      </c>
    </row>
    <row r="22" spans="1:8" ht="15.75" thickBot="1" x14ac:dyDescent="0.3">
      <c r="A22" s="234" t="s">
        <v>325</v>
      </c>
      <c r="B22" s="305"/>
      <c r="C22" s="300"/>
      <c r="D22" s="306"/>
      <c r="E22" s="300"/>
      <c r="F22" s="300"/>
      <c r="G22" s="302"/>
      <c r="H22" s="303">
        <f t="shared" si="0"/>
        <v>0</v>
      </c>
    </row>
    <row r="23" spans="1:8" ht="15.75" thickBot="1" x14ac:dyDescent="0.3">
      <c r="A23" s="234" t="s">
        <v>328</v>
      </c>
      <c r="B23" s="251"/>
      <c r="C23" s="308"/>
      <c r="D23" s="309"/>
      <c r="E23" s="308"/>
      <c r="F23" s="308"/>
      <c r="G23" s="310"/>
      <c r="H23" s="311">
        <f t="shared" si="0"/>
        <v>0</v>
      </c>
    </row>
    <row r="24" spans="1:8" s="316" customFormat="1" ht="13.5" thickBot="1" x14ac:dyDescent="0.3">
      <c r="A24" s="234" t="s">
        <v>331</v>
      </c>
      <c r="B24" s="230" t="s">
        <v>392</v>
      </c>
      <c r="C24" s="312">
        <f>C5</f>
        <v>33595</v>
      </c>
      <c r="D24" s="313"/>
      <c r="E24" s="312"/>
      <c r="F24" s="312">
        <f>F5</f>
        <v>36985</v>
      </c>
      <c r="G24" s="312">
        <f>G5</f>
        <v>33595</v>
      </c>
      <c r="H24" s="315">
        <f>SUM(H5:H23)</f>
        <v>0</v>
      </c>
    </row>
    <row r="25" spans="1:8" x14ac:dyDescent="0.25">
      <c r="A25" s="317"/>
    </row>
    <row r="26" spans="1:8" x14ac:dyDescent="0.25">
      <c r="A26" s="317"/>
    </row>
    <row r="27" spans="1:8" x14ac:dyDescent="0.25">
      <c r="A27" s="317"/>
    </row>
    <row r="28" spans="1:8" x14ac:dyDescent="0.25">
      <c r="A28" s="317"/>
    </row>
    <row r="29" spans="1:8" x14ac:dyDescent="0.25">
      <c r="A29" s="317"/>
    </row>
    <row r="30" spans="1:8" x14ac:dyDescent="0.25">
      <c r="A30" s="319"/>
    </row>
    <row r="31" spans="1:8" x14ac:dyDescent="0.25">
      <c r="A31" s="319"/>
    </row>
    <row r="32" spans="1:8" x14ac:dyDescent="0.25">
      <c r="A32" s="319"/>
    </row>
    <row r="33" spans="1:1" s="292" customFormat="1" x14ac:dyDescent="0.25">
      <c r="A33" s="319"/>
    </row>
    <row r="34" spans="1:1" s="292" customFormat="1" x14ac:dyDescent="0.25">
      <c r="A34" s="320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felújítási kiadásainak előirányzata felújításonként&amp;R&amp;"-,Dőlt"&amp;8  
8. melléklet a 8/2015. (V. 19.)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Layout" zoomScaleNormal="100" workbookViewId="0">
      <selection activeCell="A6" sqref="A6"/>
    </sheetView>
  </sheetViews>
  <sheetFormatPr defaultRowHeight="15" x14ac:dyDescent="0.25"/>
  <cols>
    <col min="1" max="1" width="7.28515625" style="326" customWidth="1"/>
    <col min="2" max="2" width="33.140625" style="2" customWidth="1"/>
    <col min="3" max="6" width="11.85546875" style="2" customWidth="1"/>
    <col min="7" max="16384" width="9.140625" style="2"/>
  </cols>
  <sheetData>
    <row r="1" spans="1:6" x14ac:dyDescent="0.25">
      <c r="B1" s="327"/>
      <c r="C1" s="327"/>
      <c r="D1" s="327"/>
      <c r="E1" s="327"/>
      <c r="F1" s="327"/>
    </row>
    <row r="2" spans="1:6" ht="15.75" x14ac:dyDescent="0.25">
      <c r="B2" s="328" t="s">
        <v>394</v>
      </c>
      <c r="C2" s="329" t="s">
        <v>395</v>
      </c>
      <c r="D2" s="329"/>
      <c r="E2" s="329"/>
      <c r="F2" s="329"/>
    </row>
    <row r="3" spans="1:6" ht="15.75" x14ac:dyDescent="0.25">
      <c r="B3" s="328"/>
      <c r="C3" s="329"/>
      <c r="D3" s="329"/>
      <c r="E3" s="329"/>
      <c r="F3" s="329"/>
    </row>
    <row r="4" spans="1:6" ht="15.75" thickBot="1" x14ac:dyDescent="0.3">
      <c r="B4" s="327"/>
      <c r="C4" s="327"/>
      <c r="D4" s="327"/>
      <c r="E4" s="330" t="s">
        <v>2</v>
      </c>
      <c r="F4" s="330"/>
    </row>
    <row r="5" spans="1:6" ht="15" customHeight="1" thickBot="1" x14ac:dyDescent="0.3">
      <c r="A5" s="331" t="s">
        <v>287</v>
      </c>
      <c r="B5" s="332" t="s">
        <v>396</v>
      </c>
      <c r="C5" s="333" t="s">
        <v>397</v>
      </c>
      <c r="D5" s="333" t="s">
        <v>398</v>
      </c>
      <c r="E5" s="333" t="s">
        <v>399</v>
      </c>
      <c r="F5" s="334" t="s">
        <v>275</v>
      </c>
    </row>
    <row r="6" spans="1:6" s="326" customFormat="1" ht="15" customHeight="1" thickBot="1" x14ac:dyDescent="0.3">
      <c r="A6" s="335" t="s">
        <v>7</v>
      </c>
      <c r="B6" s="336" t="s">
        <v>8</v>
      </c>
      <c r="C6" s="333" t="s">
        <v>9</v>
      </c>
      <c r="D6" s="333" t="s">
        <v>10</v>
      </c>
      <c r="E6" s="333" t="s">
        <v>11</v>
      </c>
      <c r="F6" s="334" t="s">
        <v>12</v>
      </c>
    </row>
    <row r="7" spans="1:6" x14ac:dyDescent="0.25">
      <c r="A7" s="337" t="s">
        <v>21</v>
      </c>
      <c r="B7" s="338" t="s">
        <v>400</v>
      </c>
      <c r="C7" s="339">
        <v>9280</v>
      </c>
      <c r="D7" s="339"/>
      <c r="E7" s="339"/>
      <c r="F7" s="340">
        <f t="shared" ref="F7:F13" si="0">SUM(C7:E7)</f>
        <v>9280</v>
      </c>
    </row>
    <row r="8" spans="1:6" x14ac:dyDescent="0.25">
      <c r="A8" s="341" t="s">
        <v>35</v>
      </c>
      <c r="B8" s="342" t="s">
        <v>401</v>
      </c>
      <c r="C8" s="343">
        <v>6032</v>
      </c>
      <c r="D8" s="343"/>
      <c r="E8" s="343"/>
      <c r="F8" s="344">
        <f t="shared" si="0"/>
        <v>6032</v>
      </c>
    </row>
    <row r="9" spans="1:6" x14ac:dyDescent="0.25">
      <c r="A9" s="341" t="s">
        <v>50</v>
      </c>
      <c r="B9" s="345" t="s">
        <v>402</v>
      </c>
      <c r="C9" s="346">
        <v>275531</v>
      </c>
      <c r="D9" s="346"/>
      <c r="E9" s="346"/>
      <c r="F9" s="347">
        <f t="shared" si="0"/>
        <v>275531</v>
      </c>
    </row>
    <row r="10" spans="1:6" x14ac:dyDescent="0.25">
      <c r="A10" s="341" t="s">
        <v>240</v>
      </c>
      <c r="B10" s="345" t="s">
        <v>403</v>
      </c>
      <c r="C10" s="346"/>
      <c r="D10" s="346"/>
      <c r="E10" s="346"/>
      <c r="F10" s="347">
        <f t="shared" si="0"/>
        <v>0</v>
      </c>
    </row>
    <row r="11" spans="1:6" x14ac:dyDescent="0.25">
      <c r="A11" s="341" t="s">
        <v>80</v>
      </c>
      <c r="B11" s="345" t="s">
        <v>404</v>
      </c>
      <c r="C11" s="346"/>
      <c r="D11" s="346"/>
      <c r="E11" s="346"/>
      <c r="F11" s="347">
        <f t="shared" si="0"/>
        <v>0</v>
      </c>
    </row>
    <row r="12" spans="1:6" x14ac:dyDescent="0.25">
      <c r="A12" s="341" t="s">
        <v>103</v>
      </c>
      <c r="B12" s="345" t="s">
        <v>405</v>
      </c>
      <c r="C12" s="346"/>
      <c r="D12" s="346"/>
      <c r="E12" s="346"/>
      <c r="F12" s="347">
        <f t="shared" si="0"/>
        <v>0</v>
      </c>
    </row>
    <row r="13" spans="1:6" ht="15.75" thickBot="1" x14ac:dyDescent="0.3">
      <c r="A13" s="341" t="s">
        <v>251</v>
      </c>
      <c r="B13" s="348"/>
      <c r="C13" s="349"/>
      <c r="D13" s="349"/>
      <c r="E13" s="349"/>
      <c r="F13" s="347">
        <f t="shared" si="0"/>
        <v>0</v>
      </c>
    </row>
    <row r="14" spans="1:6" ht="15.75" thickBot="1" x14ac:dyDescent="0.3">
      <c r="A14" s="341" t="s">
        <v>125</v>
      </c>
      <c r="B14" s="350" t="s">
        <v>406</v>
      </c>
      <c r="C14" s="351">
        <f>C7+SUM(C9:C13)</f>
        <v>284811</v>
      </c>
      <c r="D14" s="351">
        <f>D7+SUM(D9:D13)</f>
        <v>0</v>
      </c>
      <c r="E14" s="351">
        <f>E7+SUM(E9:E13)</f>
        <v>0</v>
      </c>
      <c r="F14" s="352">
        <f>F7+SUM(F9:F13)</f>
        <v>284811</v>
      </c>
    </row>
    <row r="15" spans="1:6" ht="15.75" thickBot="1" x14ac:dyDescent="0.3">
      <c r="A15" s="341" t="s">
        <v>135</v>
      </c>
      <c r="B15" s="353"/>
      <c r="C15" s="353"/>
      <c r="D15" s="353"/>
      <c r="E15" s="353"/>
      <c r="F15" s="354"/>
    </row>
    <row r="16" spans="1:6" ht="15" customHeight="1" thickBot="1" x14ac:dyDescent="0.3">
      <c r="A16" s="341" t="s">
        <v>263</v>
      </c>
      <c r="B16" s="332" t="s">
        <v>407</v>
      </c>
      <c r="C16" s="333" t="s">
        <v>397</v>
      </c>
      <c r="D16" s="333" t="s">
        <v>398</v>
      </c>
      <c r="E16" s="333" t="s">
        <v>399</v>
      </c>
      <c r="F16" s="334" t="s">
        <v>275</v>
      </c>
    </row>
    <row r="17" spans="1:6" x14ac:dyDescent="0.25">
      <c r="A17" s="341" t="s">
        <v>308</v>
      </c>
      <c r="B17" s="338" t="s">
        <v>408</v>
      </c>
      <c r="C17" s="339"/>
      <c r="D17" s="339"/>
      <c r="E17" s="339"/>
      <c r="F17" s="340">
        <f t="shared" ref="F17:F23" si="1">SUM(C17:E17)</f>
        <v>0</v>
      </c>
    </row>
    <row r="18" spans="1:6" x14ac:dyDescent="0.25">
      <c r="A18" s="341" t="s">
        <v>309</v>
      </c>
      <c r="B18" s="355" t="s">
        <v>409</v>
      </c>
      <c r="C18" s="346">
        <v>141663</v>
      </c>
      <c r="D18" s="346"/>
      <c r="E18" s="346"/>
      <c r="F18" s="347">
        <f t="shared" si="1"/>
        <v>141663</v>
      </c>
    </row>
    <row r="19" spans="1:6" x14ac:dyDescent="0.25">
      <c r="A19" s="341" t="s">
        <v>310</v>
      </c>
      <c r="B19" s="345" t="s">
        <v>410</v>
      </c>
      <c r="C19" s="346">
        <v>29060</v>
      </c>
      <c r="D19" s="346"/>
      <c r="E19" s="346"/>
      <c r="F19" s="347">
        <f t="shared" si="1"/>
        <v>29060</v>
      </c>
    </row>
    <row r="20" spans="1:6" x14ac:dyDescent="0.25">
      <c r="A20" s="341" t="s">
        <v>313</v>
      </c>
      <c r="B20" s="345" t="s">
        <v>411</v>
      </c>
      <c r="C20" s="346"/>
      <c r="D20" s="346"/>
      <c r="E20" s="346"/>
      <c r="F20" s="347">
        <f t="shared" si="1"/>
        <v>0</v>
      </c>
    </row>
    <row r="21" spans="1:6" x14ac:dyDescent="0.25">
      <c r="A21" s="341" t="s">
        <v>316</v>
      </c>
      <c r="B21" s="356" t="s">
        <v>412</v>
      </c>
      <c r="C21" s="346">
        <f>8633*4</f>
        <v>34532</v>
      </c>
      <c r="D21" s="346"/>
      <c r="E21" s="346"/>
      <c r="F21" s="347">
        <f t="shared" si="1"/>
        <v>34532</v>
      </c>
    </row>
    <row r="22" spans="1:6" x14ac:dyDescent="0.25">
      <c r="A22" s="341" t="s">
        <v>319</v>
      </c>
      <c r="B22" s="356"/>
      <c r="C22" s="346">
        <v>79556</v>
      </c>
      <c r="D22" s="346"/>
      <c r="E22" s="346"/>
      <c r="F22" s="347">
        <f t="shared" si="1"/>
        <v>79556</v>
      </c>
    </row>
    <row r="23" spans="1:6" ht="15.75" thickBot="1" x14ac:dyDescent="0.3">
      <c r="A23" s="341" t="s">
        <v>322</v>
      </c>
      <c r="B23" s="348"/>
      <c r="C23" s="349"/>
      <c r="D23" s="349"/>
      <c r="E23" s="349"/>
      <c r="F23" s="347">
        <f t="shared" si="1"/>
        <v>0</v>
      </c>
    </row>
    <row r="24" spans="1:6" ht="15.75" thickBot="1" x14ac:dyDescent="0.3">
      <c r="A24" s="357" t="s">
        <v>325</v>
      </c>
      <c r="B24" s="350" t="s">
        <v>17</v>
      </c>
      <c r="C24" s="351">
        <f>SUM(C17:C23)</f>
        <v>284811</v>
      </c>
      <c r="D24" s="351">
        <f>SUM(D17:D23)</f>
        <v>0</v>
      </c>
      <c r="E24" s="351">
        <f>SUM(E17:E23)</f>
        <v>0</v>
      </c>
      <c r="F24" s="352">
        <f>SUM(F17:F23)</f>
        <v>284811</v>
      </c>
    </row>
    <row r="25" spans="1:6" x14ac:dyDescent="0.25">
      <c r="B25" s="327"/>
      <c r="C25" s="327"/>
      <c r="D25" s="327"/>
      <c r="E25" s="327"/>
      <c r="F25" s="327"/>
    </row>
    <row r="26" spans="1:6" x14ac:dyDescent="0.25">
      <c r="B26" s="327"/>
      <c r="C26" s="327"/>
      <c r="D26" s="327"/>
      <c r="E26" s="327"/>
      <c r="F26" s="327"/>
    </row>
    <row r="27" spans="1:6" ht="15.75" x14ac:dyDescent="0.25">
      <c r="B27" s="328" t="s">
        <v>394</v>
      </c>
      <c r="C27" s="329" t="s">
        <v>413</v>
      </c>
      <c r="D27" s="329"/>
      <c r="E27" s="329"/>
      <c r="F27" s="329"/>
    </row>
    <row r="28" spans="1:6" ht="15.75" x14ac:dyDescent="0.25">
      <c r="B28" s="328"/>
      <c r="C28" s="329"/>
      <c r="D28" s="329"/>
      <c r="E28" s="329"/>
      <c r="F28" s="329"/>
    </row>
    <row r="29" spans="1:6" ht="15.75" thickBot="1" x14ac:dyDescent="0.3">
      <c r="B29" s="327"/>
      <c r="C29" s="327"/>
      <c r="D29" s="327"/>
      <c r="E29" s="330" t="s">
        <v>2</v>
      </c>
      <c r="F29" s="330"/>
    </row>
    <row r="30" spans="1:6" ht="15.75" thickBot="1" x14ac:dyDescent="0.3">
      <c r="A30" s="358" t="s">
        <v>287</v>
      </c>
      <c r="B30" s="359" t="s">
        <v>396</v>
      </c>
      <c r="C30" s="333" t="s">
        <v>397</v>
      </c>
      <c r="D30" s="333" t="s">
        <v>398</v>
      </c>
      <c r="E30" s="333" t="s">
        <v>399</v>
      </c>
      <c r="F30" s="334" t="s">
        <v>275</v>
      </c>
    </row>
    <row r="31" spans="1:6" ht="15.75" thickBot="1" x14ac:dyDescent="0.3">
      <c r="A31" s="360" t="s">
        <v>7</v>
      </c>
      <c r="B31" s="359" t="s">
        <v>8</v>
      </c>
      <c r="C31" s="333" t="s">
        <v>9</v>
      </c>
      <c r="D31" s="333" t="s">
        <v>10</v>
      </c>
      <c r="E31" s="333" t="s">
        <v>11</v>
      </c>
      <c r="F31" s="334" t="s">
        <v>12</v>
      </c>
    </row>
    <row r="32" spans="1:6" ht="15.75" thickBot="1" x14ac:dyDescent="0.3">
      <c r="A32" s="361" t="s">
        <v>21</v>
      </c>
      <c r="B32" s="338" t="s">
        <v>400</v>
      </c>
      <c r="C32" s="339">
        <v>0</v>
      </c>
      <c r="D32" s="339"/>
      <c r="E32" s="339"/>
      <c r="F32" s="340">
        <f t="shared" ref="F32:F38" si="2">SUM(C32:E32)</f>
        <v>0</v>
      </c>
    </row>
    <row r="33" spans="1:12" ht="15.75" thickBot="1" x14ac:dyDescent="0.3">
      <c r="A33" s="361" t="s">
        <v>35</v>
      </c>
      <c r="B33" s="342" t="s">
        <v>401</v>
      </c>
      <c r="C33" s="343"/>
      <c r="D33" s="343"/>
      <c r="E33" s="343"/>
      <c r="F33" s="344">
        <f t="shared" si="2"/>
        <v>0</v>
      </c>
    </row>
    <row r="34" spans="1:12" ht="15.75" thickBot="1" x14ac:dyDescent="0.3">
      <c r="A34" s="361" t="s">
        <v>50</v>
      </c>
      <c r="B34" s="345" t="s">
        <v>402</v>
      </c>
      <c r="C34" s="346">
        <v>55007</v>
      </c>
      <c r="D34" s="346"/>
      <c r="E34" s="346"/>
      <c r="F34" s="347">
        <f t="shared" si="2"/>
        <v>55007</v>
      </c>
    </row>
    <row r="35" spans="1:12" ht="15.75" thickBot="1" x14ac:dyDescent="0.3">
      <c r="A35" s="361" t="s">
        <v>240</v>
      </c>
      <c r="B35" s="345" t="s">
        <v>403</v>
      </c>
      <c r="C35" s="346"/>
      <c r="D35" s="346"/>
      <c r="E35" s="346"/>
      <c r="F35" s="347">
        <f t="shared" si="2"/>
        <v>0</v>
      </c>
    </row>
    <row r="36" spans="1:12" ht="15.75" thickBot="1" x14ac:dyDescent="0.3">
      <c r="A36" s="361" t="s">
        <v>80</v>
      </c>
      <c r="B36" s="345" t="s">
        <v>404</v>
      </c>
      <c r="C36" s="346"/>
      <c r="D36" s="346"/>
      <c r="E36" s="346"/>
      <c r="F36" s="347">
        <f t="shared" si="2"/>
        <v>0</v>
      </c>
    </row>
    <row r="37" spans="1:12" ht="15.75" thickBot="1" x14ac:dyDescent="0.3">
      <c r="A37" s="361" t="s">
        <v>103</v>
      </c>
      <c r="B37" s="345" t="s">
        <v>405</v>
      </c>
      <c r="C37" s="346"/>
      <c r="D37" s="346"/>
      <c r="E37" s="346"/>
      <c r="F37" s="347">
        <f t="shared" si="2"/>
        <v>0</v>
      </c>
    </row>
    <row r="38" spans="1:12" ht="15.75" thickBot="1" x14ac:dyDescent="0.3">
      <c r="A38" s="361" t="s">
        <v>251</v>
      </c>
      <c r="B38" s="348"/>
      <c r="C38" s="349"/>
      <c r="D38" s="349"/>
      <c r="E38" s="349"/>
      <c r="F38" s="347">
        <f t="shared" si="2"/>
        <v>0</v>
      </c>
    </row>
    <row r="39" spans="1:12" ht="15.75" thickBot="1" x14ac:dyDescent="0.3">
      <c r="A39" s="361" t="s">
        <v>125</v>
      </c>
      <c r="B39" s="350" t="s">
        <v>406</v>
      </c>
      <c r="C39" s="351">
        <f>C32+SUM(C34:C38)</f>
        <v>55007</v>
      </c>
      <c r="D39" s="351">
        <f>D32+SUM(D34:D38)</f>
        <v>0</v>
      </c>
      <c r="E39" s="351">
        <f>E32+SUM(E34:E38)</f>
        <v>0</v>
      </c>
      <c r="F39" s="352">
        <f>F32+SUM(F34:F38)</f>
        <v>55007</v>
      </c>
    </row>
    <row r="40" spans="1:12" ht="15.75" thickBot="1" x14ac:dyDescent="0.3">
      <c r="A40" s="361" t="s">
        <v>135</v>
      </c>
      <c r="B40" s="362"/>
      <c r="C40" s="362"/>
      <c r="D40" s="362"/>
      <c r="E40" s="362"/>
      <c r="F40" s="362"/>
    </row>
    <row r="41" spans="1:12" ht="15.75" thickBot="1" x14ac:dyDescent="0.3">
      <c r="A41" s="361" t="s">
        <v>263</v>
      </c>
      <c r="B41" s="332" t="s">
        <v>407</v>
      </c>
      <c r="C41" s="333" t="s">
        <v>397</v>
      </c>
      <c r="D41" s="333" t="s">
        <v>398</v>
      </c>
      <c r="E41" s="333" t="s">
        <v>399</v>
      </c>
      <c r="F41" s="334" t="s">
        <v>275</v>
      </c>
    </row>
    <row r="42" spans="1:12" ht="15.75" thickBot="1" x14ac:dyDescent="0.3">
      <c r="A42" s="361" t="s">
        <v>308</v>
      </c>
      <c r="B42" s="338" t="s">
        <v>408</v>
      </c>
      <c r="C42" s="339"/>
      <c r="D42" s="339"/>
      <c r="E42" s="339"/>
      <c r="F42" s="340">
        <f t="shared" ref="F42:F48" si="3">SUM(C42:E42)</f>
        <v>0</v>
      </c>
    </row>
    <row r="43" spans="1:12" ht="15.75" thickBot="1" x14ac:dyDescent="0.3">
      <c r="A43" s="361" t="s">
        <v>309</v>
      </c>
      <c r="B43" s="355" t="s">
        <v>409</v>
      </c>
      <c r="C43" s="346">
        <f>52406+650</f>
        <v>53056</v>
      </c>
      <c r="D43" s="346"/>
      <c r="E43" s="346"/>
      <c r="F43" s="347">
        <f t="shared" si="3"/>
        <v>53056</v>
      </c>
    </row>
    <row r="44" spans="1:12" ht="15.75" thickBot="1" x14ac:dyDescent="0.3">
      <c r="A44" s="361" t="s">
        <v>310</v>
      </c>
      <c r="B44" s="345" t="s">
        <v>410</v>
      </c>
      <c r="C44" s="346">
        <f>C39-C43</f>
        <v>1951</v>
      </c>
      <c r="D44" s="346"/>
      <c r="E44" s="346"/>
      <c r="F44" s="347">
        <f t="shared" si="3"/>
        <v>1951</v>
      </c>
    </row>
    <row r="45" spans="1:12" ht="15.75" thickBot="1" x14ac:dyDescent="0.3">
      <c r="A45" s="361" t="s">
        <v>313</v>
      </c>
      <c r="B45" s="345" t="s">
        <v>411</v>
      </c>
      <c r="C45" s="346"/>
      <c r="D45" s="346"/>
      <c r="E45" s="346"/>
      <c r="F45" s="347">
        <f t="shared" si="3"/>
        <v>0</v>
      </c>
      <c r="L45" s="2" t="s">
        <v>414</v>
      </c>
    </row>
    <row r="46" spans="1:12" ht="15.75" thickBot="1" x14ac:dyDescent="0.3">
      <c r="A46" s="361" t="s">
        <v>316</v>
      </c>
      <c r="B46" s="356"/>
      <c r="C46" s="346"/>
      <c r="D46" s="346"/>
      <c r="E46" s="346"/>
      <c r="F46" s="347">
        <f t="shared" si="3"/>
        <v>0</v>
      </c>
    </row>
    <row r="47" spans="1:12" ht="15.75" thickBot="1" x14ac:dyDescent="0.3">
      <c r="A47" s="361" t="s">
        <v>319</v>
      </c>
      <c r="B47" s="356"/>
      <c r="C47" s="346"/>
      <c r="D47" s="346"/>
      <c r="E47" s="346"/>
      <c r="F47" s="347">
        <f t="shared" si="3"/>
        <v>0</v>
      </c>
    </row>
    <row r="48" spans="1:12" ht="15.75" thickBot="1" x14ac:dyDescent="0.3">
      <c r="A48" s="361" t="s">
        <v>322</v>
      </c>
      <c r="B48" s="348"/>
      <c r="C48" s="349"/>
      <c r="D48" s="349"/>
      <c r="E48" s="349"/>
      <c r="F48" s="347">
        <f t="shared" si="3"/>
        <v>0</v>
      </c>
    </row>
    <row r="49" spans="1:9" ht="15.75" thickBot="1" x14ac:dyDescent="0.3">
      <c r="A49" s="361" t="s">
        <v>325</v>
      </c>
      <c r="B49" s="350" t="s">
        <v>17</v>
      </c>
      <c r="C49" s="351">
        <v>55007</v>
      </c>
      <c r="D49" s="351">
        <f>SUM(D42:D48)</f>
        <v>0</v>
      </c>
      <c r="E49" s="351">
        <f>SUM(E42:E48)</f>
        <v>0</v>
      </c>
      <c r="F49" s="352">
        <f>SUM(F42:F48)</f>
        <v>55007</v>
      </c>
    </row>
    <row r="50" spans="1:9" x14ac:dyDescent="0.25">
      <c r="B50" s="327"/>
      <c r="C50" s="327"/>
      <c r="D50" s="327"/>
      <c r="E50" s="327"/>
      <c r="F50" s="327"/>
    </row>
    <row r="51" spans="1:9" ht="15.75" x14ac:dyDescent="0.25">
      <c r="B51" s="363"/>
      <c r="C51" s="363"/>
      <c r="D51" s="363"/>
      <c r="E51" s="363"/>
      <c r="F51" s="363"/>
    </row>
    <row r="52" spans="1:9" x14ac:dyDescent="0.25">
      <c r="B52" s="364"/>
      <c r="C52" s="364"/>
      <c r="D52" s="364"/>
      <c r="E52" s="364"/>
      <c r="F52" s="364"/>
    </row>
    <row r="53" spans="1:9" x14ac:dyDescent="0.25">
      <c r="B53" s="365"/>
      <c r="C53" s="365"/>
      <c r="D53" s="365"/>
      <c r="E53" s="365"/>
      <c r="F53" s="365"/>
      <c r="I53" s="366"/>
    </row>
    <row r="54" spans="1:9" x14ac:dyDescent="0.25">
      <c r="B54" s="367"/>
      <c r="C54" s="367"/>
      <c r="D54" s="367"/>
      <c r="E54" s="368"/>
      <c r="F54" s="368"/>
    </row>
    <row r="55" spans="1:9" x14ac:dyDescent="0.25">
      <c r="B55" s="367"/>
      <c r="C55" s="367"/>
      <c r="D55" s="367"/>
      <c r="E55" s="368"/>
      <c r="F55" s="368"/>
    </row>
    <row r="56" spans="1:9" x14ac:dyDescent="0.25">
      <c r="B56" s="369"/>
      <c r="C56" s="369"/>
      <c r="D56" s="369"/>
      <c r="E56" s="370"/>
      <c r="F56" s="370"/>
    </row>
    <row r="57" spans="1:9" x14ac:dyDescent="0.25">
      <c r="B57" s="371"/>
      <c r="C57" s="371"/>
      <c r="D57" s="371"/>
      <c r="E57" s="371"/>
      <c r="F57" s="371"/>
    </row>
  </sheetData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&amp;C&amp;"-,Félkövér"&amp;9Tiszagyulaháza község Európai Unios projektjeinek a felsorolása&amp;R&amp;"-,Dőlt"&amp;8
9.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1mell</vt:lpstr>
      <vt:lpstr>2mell</vt:lpstr>
      <vt:lpstr>3mell</vt:lpstr>
      <vt:lpstr>4mell</vt:lpstr>
      <vt:lpstr>5mell</vt:lpstr>
      <vt:lpstr>6mell</vt:lpstr>
      <vt:lpstr>7mell</vt:lpstr>
      <vt:lpstr>8mell</vt:lpstr>
      <vt:lpstr>9mell</vt:lpstr>
      <vt:lpstr>10mell</vt:lpstr>
      <vt:lpstr>11mel</vt:lpstr>
      <vt:lpstr>12mell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2016-02-02T09:43:25Z</dcterms:created>
  <dcterms:modified xsi:type="dcterms:W3CDTF">2016-02-02T09:52:39Z</dcterms:modified>
</cp:coreProperties>
</file>