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985" activeTab="10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8" r:id="rId8"/>
    <sheet name="9mell" sheetId="9" r:id="rId9"/>
    <sheet name="10mel" sheetId="10" r:id="rId10"/>
    <sheet name="11mell" sheetId="11" r:id="rId11"/>
  </sheets>
  <calcPr calcId="145621"/>
</workbook>
</file>

<file path=xl/calcChain.xml><?xml version="1.0" encoding="utf-8"?>
<calcChain xmlns="http://schemas.openxmlformats.org/spreadsheetml/2006/main">
  <c r="N25" i="11" l="1"/>
  <c r="M25" i="11"/>
  <c r="L25" i="11"/>
  <c r="K25" i="11"/>
  <c r="J25" i="11"/>
  <c r="I25" i="11"/>
  <c r="H25" i="11"/>
  <c r="G25" i="11"/>
  <c r="F25" i="11"/>
  <c r="E25" i="11"/>
  <c r="D25" i="11"/>
  <c r="C25" i="11"/>
  <c r="O25" i="11" s="1"/>
  <c r="O24" i="11"/>
  <c r="O23" i="11"/>
  <c r="J22" i="11"/>
  <c r="O22" i="11" s="1"/>
  <c r="F21" i="11"/>
  <c r="E21" i="11"/>
  <c r="O21" i="11" s="1"/>
  <c r="N20" i="11"/>
  <c r="M20" i="11"/>
  <c r="L20" i="11"/>
  <c r="K20" i="11"/>
  <c r="J20" i="11"/>
  <c r="I20" i="11"/>
  <c r="H20" i="11"/>
  <c r="G20" i="11"/>
  <c r="F20" i="11"/>
  <c r="E20" i="11"/>
  <c r="D20" i="11"/>
  <c r="C20" i="11"/>
  <c r="O20" i="11" s="1"/>
  <c r="N19" i="11"/>
  <c r="M19" i="11"/>
  <c r="L19" i="11"/>
  <c r="K19" i="11"/>
  <c r="J19" i="11"/>
  <c r="I19" i="11"/>
  <c r="H19" i="11"/>
  <c r="G19" i="11"/>
  <c r="F19" i="11"/>
  <c r="E19" i="11"/>
  <c r="D19" i="11"/>
  <c r="C19" i="11"/>
  <c r="O19" i="11" s="1"/>
  <c r="N18" i="11"/>
  <c r="M18" i="11"/>
  <c r="L18" i="11"/>
  <c r="K18" i="11"/>
  <c r="J18" i="11"/>
  <c r="I18" i="11"/>
  <c r="H18" i="11"/>
  <c r="G18" i="11"/>
  <c r="F18" i="11"/>
  <c r="E18" i="11"/>
  <c r="D18" i="11"/>
  <c r="C18" i="11"/>
  <c r="O18" i="11" s="1"/>
  <c r="N17" i="11"/>
  <c r="N26" i="11" s="1"/>
  <c r="M17" i="11"/>
  <c r="M26" i="11" s="1"/>
  <c r="L17" i="11"/>
  <c r="L26" i="11" s="1"/>
  <c r="K17" i="11"/>
  <c r="K26" i="11" s="1"/>
  <c r="J17" i="11"/>
  <c r="J26" i="11" s="1"/>
  <c r="I17" i="11"/>
  <c r="I26" i="11" s="1"/>
  <c r="H17" i="11"/>
  <c r="H26" i="11" s="1"/>
  <c r="G17" i="11"/>
  <c r="G26" i="11" s="1"/>
  <c r="F17" i="11"/>
  <c r="F26" i="11" s="1"/>
  <c r="E17" i="11"/>
  <c r="E26" i="11" s="1"/>
  <c r="D17" i="11"/>
  <c r="D26" i="11" s="1"/>
  <c r="C17" i="11"/>
  <c r="C26" i="11" s="1"/>
  <c r="O26" i="11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O14" i="11" s="1"/>
  <c r="O13" i="11"/>
  <c r="J12" i="11"/>
  <c r="O12" i="11" s="1"/>
  <c r="O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O10" i="11" s="1"/>
  <c r="N9" i="11"/>
  <c r="M9" i="11"/>
  <c r="L9" i="11"/>
  <c r="J9" i="11"/>
  <c r="I9" i="11"/>
  <c r="H9" i="11"/>
  <c r="G9" i="11"/>
  <c r="F9" i="11"/>
  <c r="D9" i="11"/>
  <c r="C9" i="11"/>
  <c r="O9" i="11" s="1"/>
  <c r="O8" i="11"/>
  <c r="N7" i="11"/>
  <c r="M7" i="11"/>
  <c r="L7" i="11"/>
  <c r="K7" i="11"/>
  <c r="J7" i="11"/>
  <c r="I7" i="11"/>
  <c r="H7" i="11"/>
  <c r="G7" i="11"/>
  <c r="F7" i="11"/>
  <c r="E7" i="11"/>
  <c r="D7" i="11"/>
  <c r="O7" i="11" s="1"/>
  <c r="N6" i="11"/>
  <c r="N15" i="11" s="1"/>
  <c r="N27" i="11" s="1"/>
  <c r="M6" i="11"/>
  <c r="M15" i="11" s="1"/>
  <c r="M27" i="11" s="1"/>
  <c r="L6" i="11"/>
  <c r="L15" i="11" s="1"/>
  <c r="L27" i="11" s="1"/>
  <c r="K6" i="11"/>
  <c r="K15" i="11" s="1"/>
  <c r="K27" i="11" s="1"/>
  <c r="J6" i="11"/>
  <c r="J15" i="11" s="1"/>
  <c r="J27" i="11" s="1"/>
  <c r="I6" i="11"/>
  <c r="I15" i="11" s="1"/>
  <c r="I27" i="11" s="1"/>
  <c r="H6" i="11"/>
  <c r="H15" i="11" s="1"/>
  <c r="H27" i="11" s="1"/>
  <c r="G6" i="11"/>
  <c r="G15" i="11" s="1"/>
  <c r="G27" i="11" s="1"/>
  <c r="F6" i="11"/>
  <c r="F15" i="11" s="1"/>
  <c r="F27" i="11" s="1"/>
  <c r="E6" i="11"/>
  <c r="E15" i="11" s="1"/>
  <c r="E27" i="11" s="1"/>
  <c r="D6" i="11"/>
  <c r="D15" i="11" s="1"/>
  <c r="D27" i="11" s="1"/>
  <c r="C6" i="11"/>
  <c r="C15" i="11" s="1"/>
  <c r="D30" i="10"/>
  <c r="C30" i="10"/>
  <c r="F137" i="9"/>
  <c r="E137" i="9"/>
  <c r="D137" i="9"/>
  <c r="C137" i="9"/>
  <c r="F132" i="9"/>
  <c r="E132" i="9"/>
  <c r="D132" i="9"/>
  <c r="C132" i="9"/>
  <c r="F127" i="9"/>
  <c r="E127" i="9"/>
  <c r="D127" i="9"/>
  <c r="C127" i="9"/>
  <c r="F123" i="9"/>
  <c r="F142" i="9" s="1"/>
  <c r="E123" i="9"/>
  <c r="E142" i="9" s="1"/>
  <c r="D123" i="9"/>
  <c r="D142" i="9" s="1"/>
  <c r="C123" i="9"/>
  <c r="C142" i="9" s="1"/>
  <c r="F119" i="9"/>
  <c r="E119" i="9"/>
  <c r="D119" i="9"/>
  <c r="C119" i="9"/>
  <c r="D108" i="9"/>
  <c r="D106" i="9"/>
  <c r="D107" i="9" s="1"/>
  <c r="F105" i="9"/>
  <c r="E105" i="9"/>
  <c r="C105" i="9"/>
  <c r="D99" i="9"/>
  <c r="C99" i="9"/>
  <c r="D94" i="9"/>
  <c r="D93" i="9"/>
  <c r="D92" i="9"/>
  <c r="C92" i="9"/>
  <c r="C89" i="9" s="1"/>
  <c r="C122" i="9" s="1"/>
  <c r="C143" i="9" s="1"/>
  <c r="D91" i="9"/>
  <c r="D90" i="9"/>
  <c r="C90" i="9"/>
  <c r="F89" i="9"/>
  <c r="F122" i="9" s="1"/>
  <c r="F143" i="9" s="1"/>
  <c r="E89" i="9"/>
  <c r="E122" i="9" s="1"/>
  <c r="E143" i="9" s="1"/>
  <c r="D89" i="9"/>
  <c r="F76" i="9"/>
  <c r="F82" i="9" s="1"/>
  <c r="E76" i="9"/>
  <c r="D76" i="9"/>
  <c r="C76" i="9"/>
  <c r="D73" i="9"/>
  <c r="D72" i="9" s="1"/>
  <c r="D82" i="9" s="1"/>
  <c r="F72" i="9"/>
  <c r="E72" i="9"/>
  <c r="C72" i="9"/>
  <c r="F69" i="9"/>
  <c r="E69" i="9"/>
  <c r="D69" i="9"/>
  <c r="C69" i="9"/>
  <c r="F64" i="9"/>
  <c r="E64" i="9"/>
  <c r="D64" i="9"/>
  <c r="C64" i="9"/>
  <c r="F60" i="9"/>
  <c r="E60" i="9"/>
  <c r="E82" i="9" s="1"/>
  <c r="D60" i="9"/>
  <c r="C60" i="9"/>
  <c r="C82" i="9" s="1"/>
  <c r="F54" i="9"/>
  <c r="E54" i="9"/>
  <c r="D54" i="9"/>
  <c r="C54" i="9"/>
  <c r="D52" i="9"/>
  <c r="D51" i="9"/>
  <c r="D49" i="9" s="1"/>
  <c r="F49" i="9"/>
  <c r="E49" i="9"/>
  <c r="C49" i="9"/>
  <c r="F43" i="9"/>
  <c r="E43" i="9"/>
  <c r="D43" i="9"/>
  <c r="C43" i="9"/>
  <c r="D42" i="9"/>
  <c r="D40" i="9"/>
  <c r="D38" i="9"/>
  <c r="D37" i="9"/>
  <c r="D35" i="9"/>
  <c r="D34" i="9"/>
  <c r="D32" i="9" s="1"/>
  <c r="F32" i="9"/>
  <c r="E32" i="9"/>
  <c r="C32" i="9"/>
  <c r="F26" i="9"/>
  <c r="E26" i="9"/>
  <c r="D26" i="9"/>
  <c r="C26" i="9"/>
  <c r="F25" i="9"/>
  <c r="E25" i="9"/>
  <c r="D25" i="9"/>
  <c r="C25" i="9"/>
  <c r="D23" i="9"/>
  <c r="F18" i="9"/>
  <c r="E18" i="9"/>
  <c r="D18" i="9"/>
  <c r="C18" i="9"/>
  <c r="D16" i="9"/>
  <c r="D11" i="9" s="1"/>
  <c r="F11" i="9"/>
  <c r="E11" i="9"/>
  <c r="C11" i="9"/>
  <c r="D10" i="9"/>
  <c r="F5" i="9"/>
  <c r="F59" i="9" s="1"/>
  <c r="F83" i="9" s="1"/>
  <c r="E5" i="9"/>
  <c r="E59" i="9" s="1"/>
  <c r="E83" i="9" s="1"/>
  <c r="D5" i="9"/>
  <c r="C5" i="9"/>
  <c r="C59" i="9" s="1"/>
  <c r="C83" i="9" s="1"/>
  <c r="E24" i="8"/>
  <c r="D24" i="8"/>
  <c r="F23" i="8"/>
  <c r="F22" i="8"/>
  <c r="F21" i="8"/>
  <c r="F20" i="8"/>
  <c r="F19" i="8"/>
  <c r="C19" i="8"/>
  <c r="F18" i="8"/>
  <c r="C18" i="8"/>
  <c r="C24" i="8" s="1"/>
  <c r="F17" i="8"/>
  <c r="F24" i="8" s="1"/>
  <c r="E14" i="8"/>
  <c r="D14" i="8"/>
  <c r="F13" i="8"/>
  <c r="F12" i="8"/>
  <c r="F11" i="8"/>
  <c r="F10" i="8"/>
  <c r="C9" i="8"/>
  <c r="F9" i="8" s="1"/>
  <c r="F8" i="8"/>
  <c r="C7" i="8"/>
  <c r="C14" i="8" s="1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24" i="7" s="1"/>
  <c r="E5" i="7"/>
  <c r="E24" i="7" s="1"/>
  <c r="F30" i="6"/>
  <c r="D30" i="6"/>
  <c r="C24" i="6"/>
  <c r="C18" i="6"/>
  <c r="C30" i="6" s="1"/>
  <c r="F17" i="6"/>
  <c r="F31" i="6" s="1"/>
  <c r="C17" i="6"/>
  <c r="D6" i="6"/>
  <c r="D17" i="6" s="1"/>
  <c r="D31" i="6" s="1"/>
  <c r="F28" i="5"/>
  <c r="C25" i="5"/>
  <c r="C20" i="5"/>
  <c r="C28" i="5" s="1"/>
  <c r="G19" i="5"/>
  <c r="G29" i="5" s="1"/>
  <c r="F19" i="5"/>
  <c r="F29" i="5" s="1"/>
  <c r="C19" i="5"/>
  <c r="G30" i="5" s="1"/>
  <c r="D13" i="5"/>
  <c r="D19" i="5" s="1"/>
  <c r="D29" i="5" s="1"/>
  <c r="J139" i="4"/>
  <c r="I139" i="4"/>
  <c r="H139" i="4"/>
  <c r="G139" i="4"/>
  <c r="F139" i="4"/>
  <c r="E139" i="4"/>
  <c r="D139" i="4"/>
  <c r="C139" i="4"/>
  <c r="G135" i="4"/>
  <c r="C135" i="4"/>
  <c r="H134" i="4"/>
  <c r="G134" i="4" s="1"/>
  <c r="D134" i="4"/>
  <c r="C134" i="4" s="1"/>
  <c r="J129" i="4"/>
  <c r="I129" i="4"/>
  <c r="H129" i="4"/>
  <c r="G129" i="4"/>
  <c r="F129" i="4"/>
  <c r="E129" i="4"/>
  <c r="D129" i="4"/>
  <c r="C129" i="4"/>
  <c r="J125" i="4"/>
  <c r="J144" i="4" s="1"/>
  <c r="I125" i="4"/>
  <c r="I144" i="4" s="1"/>
  <c r="H125" i="4"/>
  <c r="H144" i="4" s="1"/>
  <c r="G125" i="4"/>
  <c r="G144" i="4" s="1"/>
  <c r="F125" i="4"/>
  <c r="F144" i="4" s="1"/>
  <c r="E125" i="4"/>
  <c r="E144" i="4" s="1"/>
  <c r="D125" i="4"/>
  <c r="D144" i="4" s="1"/>
  <c r="C125" i="4"/>
  <c r="C144" i="4" s="1"/>
  <c r="I123" i="4"/>
  <c r="J123" i="4" s="1"/>
  <c r="E123" i="4"/>
  <c r="F123" i="4" s="1"/>
  <c r="G122" i="4"/>
  <c r="C122" i="4"/>
  <c r="H121" i="4"/>
  <c r="G121" i="4"/>
  <c r="D121" i="4"/>
  <c r="C121" i="4"/>
  <c r="J112" i="4"/>
  <c r="H112" i="4"/>
  <c r="F112" i="4"/>
  <c r="D112" i="4"/>
  <c r="G111" i="4"/>
  <c r="C111" i="4"/>
  <c r="H110" i="4"/>
  <c r="G110" i="4"/>
  <c r="D110" i="4"/>
  <c r="C110" i="4"/>
  <c r="G109" i="4"/>
  <c r="C109" i="4"/>
  <c r="H108" i="4"/>
  <c r="G108" i="4"/>
  <c r="E108" i="4"/>
  <c r="D108" i="4"/>
  <c r="C108" i="4" s="1"/>
  <c r="I107" i="4"/>
  <c r="G107" i="4" s="1"/>
  <c r="E107" i="4"/>
  <c r="C107" i="4" s="1"/>
  <c r="J96" i="4"/>
  <c r="H96" i="4"/>
  <c r="G96" i="4"/>
  <c r="F96" i="4"/>
  <c r="E96" i="4"/>
  <c r="D96" i="4"/>
  <c r="C96" i="4"/>
  <c r="G95" i="4"/>
  <c r="C95" i="4"/>
  <c r="G94" i="4"/>
  <c r="C94" i="4"/>
  <c r="G93" i="4"/>
  <c r="C93" i="4"/>
  <c r="G92" i="4"/>
  <c r="C92" i="4"/>
  <c r="J91" i="4"/>
  <c r="J124" i="4" s="1"/>
  <c r="J145" i="4" s="1"/>
  <c r="I91" i="4"/>
  <c r="I124" i="4" s="1"/>
  <c r="I145" i="4" s="1"/>
  <c r="H91" i="4"/>
  <c r="H124" i="4" s="1"/>
  <c r="H145" i="4" s="1"/>
  <c r="G91" i="4"/>
  <c r="G124" i="4" s="1"/>
  <c r="G145" i="4" s="1"/>
  <c r="F91" i="4"/>
  <c r="F124" i="4" s="1"/>
  <c r="F145" i="4" s="1"/>
  <c r="E91" i="4"/>
  <c r="E124" i="4" s="1"/>
  <c r="E145" i="4" s="1"/>
  <c r="D91" i="4"/>
  <c r="D124" i="4" s="1"/>
  <c r="D145" i="4" s="1"/>
  <c r="C91" i="4"/>
  <c r="C124" i="4" s="1"/>
  <c r="C145" i="4" s="1"/>
  <c r="J78" i="4"/>
  <c r="I78" i="4"/>
  <c r="H78" i="4"/>
  <c r="G78" i="4"/>
  <c r="F78" i="4"/>
  <c r="E78" i="4"/>
  <c r="D78" i="4"/>
  <c r="C78" i="4"/>
  <c r="I77" i="4"/>
  <c r="J77" i="4" s="1"/>
  <c r="E77" i="4"/>
  <c r="F77" i="4" s="1"/>
  <c r="I76" i="4"/>
  <c r="J76" i="4" s="1"/>
  <c r="J74" i="4" s="1"/>
  <c r="E76" i="4"/>
  <c r="F76" i="4" s="1"/>
  <c r="F74" i="4" s="1"/>
  <c r="G75" i="4"/>
  <c r="C75" i="4"/>
  <c r="I74" i="4"/>
  <c r="H74" i="4"/>
  <c r="E74" i="4"/>
  <c r="D74" i="4"/>
  <c r="C74" i="4" s="1"/>
  <c r="I73" i="4"/>
  <c r="J73" i="4" s="1"/>
  <c r="E73" i="4"/>
  <c r="F73" i="4" s="1"/>
  <c r="G72" i="4"/>
  <c r="C72" i="4"/>
  <c r="I71" i="4"/>
  <c r="H71" i="4"/>
  <c r="G71" i="4"/>
  <c r="E71" i="4"/>
  <c r="D71" i="4"/>
  <c r="C71" i="4"/>
  <c r="J66" i="4"/>
  <c r="J84" i="4" s="1"/>
  <c r="J85" i="4" s="1"/>
  <c r="I66" i="4"/>
  <c r="I84" i="4" s="1"/>
  <c r="H66" i="4"/>
  <c r="G66" i="4"/>
  <c r="F66" i="4"/>
  <c r="F84" i="4" s="1"/>
  <c r="F85" i="4" s="1"/>
  <c r="E66" i="4"/>
  <c r="E84" i="4" s="1"/>
  <c r="D66" i="4"/>
  <c r="C66" i="4"/>
  <c r="I65" i="4"/>
  <c r="J65" i="4" s="1"/>
  <c r="E65" i="4"/>
  <c r="F65" i="4" s="1"/>
  <c r="G64" i="4"/>
  <c r="C64" i="4"/>
  <c r="I63" i="4"/>
  <c r="J63" i="4" s="1"/>
  <c r="E63" i="4"/>
  <c r="F63" i="4" s="1"/>
  <c r="H62" i="4"/>
  <c r="H84" i="4" s="1"/>
  <c r="G62" i="4"/>
  <c r="D62" i="4"/>
  <c r="D84" i="4" s="1"/>
  <c r="C62" i="4"/>
  <c r="C84" i="4" s="1"/>
  <c r="J56" i="4"/>
  <c r="I56" i="4"/>
  <c r="H56" i="4"/>
  <c r="G56" i="4"/>
  <c r="F56" i="4"/>
  <c r="E56" i="4"/>
  <c r="D56" i="4"/>
  <c r="C56" i="4"/>
  <c r="E55" i="4"/>
  <c r="F55" i="4" s="1"/>
  <c r="C54" i="4"/>
  <c r="E53" i="4"/>
  <c r="F53" i="4" s="1"/>
  <c r="I52" i="4"/>
  <c r="J52" i="4" s="1"/>
  <c r="E52" i="4"/>
  <c r="F52" i="4" s="1"/>
  <c r="G51" i="4"/>
  <c r="D51" i="4"/>
  <c r="C51" i="4" s="1"/>
  <c r="H45" i="4"/>
  <c r="I45" i="4" s="1"/>
  <c r="G45" i="4"/>
  <c r="D45" i="4"/>
  <c r="E45" i="4" s="1"/>
  <c r="F45" i="4" s="1"/>
  <c r="C45" i="4"/>
  <c r="G43" i="4"/>
  <c r="C43" i="4"/>
  <c r="G41" i="4"/>
  <c r="C41" i="4"/>
  <c r="H40" i="4"/>
  <c r="D40" i="4"/>
  <c r="C40" i="4" s="1"/>
  <c r="C39" i="4"/>
  <c r="C38" i="4"/>
  <c r="G37" i="4"/>
  <c r="C37" i="4"/>
  <c r="G36" i="4"/>
  <c r="C36" i="4"/>
  <c r="G35" i="4"/>
  <c r="C35" i="4"/>
  <c r="J34" i="4"/>
  <c r="I34" i="4"/>
  <c r="H34" i="4"/>
  <c r="G34" i="4" s="1"/>
  <c r="F34" i="4"/>
  <c r="E34" i="4"/>
  <c r="D34" i="4"/>
  <c r="C34" i="4" s="1"/>
  <c r="G33" i="4"/>
  <c r="C33" i="4"/>
  <c r="G32" i="4"/>
  <c r="C32" i="4"/>
  <c r="G31" i="4"/>
  <c r="C31" i="4"/>
  <c r="G30" i="4"/>
  <c r="C30" i="4"/>
  <c r="G29" i="4"/>
  <c r="G28" i="4" s="1"/>
  <c r="C29" i="4"/>
  <c r="J28" i="4"/>
  <c r="I28" i="4"/>
  <c r="H28" i="4"/>
  <c r="F28" i="4"/>
  <c r="E28" i="4"/>
  <c r="D28" i="4"/>
  <c r="C28" i="4"/>
  <c r="H27" i="4"/>
  <c r="G27" i="4" s="1"/>
  <c r="D27" i="4"/>
  <c r="C27" i="4" s="1"/>
  <c r="J25" i="4"/>
  <c r="H25" i="4"/>
  <c r="F25" i="4"/>
  <c r="D25" i="4"/>
  <c r="G24" i="4"/>
  <c r="C24" i="4"/>
  <c r="G23" i="4"/>
  <c r="C23" i="4"/>
  <c r="G22" i="4"/>
  <c r="C22" i="4"/>
  <c r="G21" i="4"/>
  <c r="C21" i="4"/>
  <c r="J20" i="4"/>
  <c r="I20" i="4"/>
  <c r="H20" i="4"/>
  <c r="G20" i="4" s="1"/>
  <c r="F20" i="4"/>
  <c r="E20" i="4"/>
  <c r="D20" i="4"/>
  <c r="C20" i="4" s="1"/>
  <c r="J17" i="4"/>
  <c r="I17" i="4"/>
  <c r="F17" i="4"/>
  <c r="E17" i="4"/>
  <c r="J16" i="4"/>
  <c r="I16" i="4"/>
  <c r="F16" i="4"/>
  <c r="E16" i="4"/>
  <c r="J15" i="4"/>
  <c r="I15" i="4"/>
  <c r="F15" i="4"/>
  <c r="E15" i="4"/>
  <c r="J14" i="4"/>
  <c r="I14" i="4"/>
  <c r="F14" i="4"/>
  <c r="E14" i="4"/>
  <c r="H13" i="4"/>
  <c r="J13" i="4" s="1"/>
  <c r="G13" i="4"/>
  <c r="I13" i="4" s="1"/>
  <c r="D13" i="4"/>
  <c r="F13" i="4" s="1"/>
  <c r="C13" i="4"/>
  <c r="E13" i="4" s="1"/>
  <c r="G11" i="4"/>
  <c r="C11" i="4"/>
  <c r="G10" i="4"/>
  <c r="C10" i="4"/>
  <c r="G9" i="4"/>
  <c r="C9" i="4"/>
  <c r="G8" i="4"/>
  <c r="C8" i="4"/>
  <c r="J7" i="4"/>
  <c r="I7" i="4"/>
  <c r="I61" i="4" s="1"/>
  <c r="I85" i="4" s="1"/>
  <c r="H7" i="4"/>
  <c r="H61" i="4" s="1"/>
  <c r="F7" i="4"/>
  <c r="E7" i="4"/>
  <c r="E61" i="4" s="1"/>
  <c r="E85" i="4" s="1"/>
  <c r="D7" i="4"/>
  <c r="D61" i="4" s="1"/>
  <c r="J141" i="3"/>
  <c r="I141" i="3"/>
  <c r="H141" i="3"/>
  <c r="G141" i="3"/>
  <c r="F141" i="3"/>
  <c r="E141" i="3"/>
  <c r="D141" i="3"/>
  <c r="C141" i="3"/>
  <c r="J137" i="3"/>
  <c r="I137" i="3"/>
  <c r="F137" i="3"/>
  <c r="E137" i="3"/>
  <c r="H136" i="3"/>
  <c r="I136" i="3" s="1"/>
  <c r="J136" i="3" s="1"/>
  <c r="G136" i="3"/>
  <c r="D136" i="3"/>
  <c r="E136" i="3" s="1"/>
  <c r="F136" i="3" s="1"/>
  <c r="C136" i="3"/>
  <c r="J131" i="3"/>
  <c r="I131" i="3"/>
  <c r="H131" i="3"/>
  <c r="G131" i="3"/>
  <c r="F131" i="3"/>
  <c r="E131" i="3"/>
  <c r="D131" i="3"/>
  <c r="C131" i="3"/>
  <c r="J127" i="3"/>
  <c r="J146" i="3" s="1"/>
  <c r="I127" i="3"/>
  <c r="H127" i="3"/>
  <c r="H146" i="3" s="1"/>
  <c r="G127" i="3"/>
  <c r="G146" i="3" s="1"/>
  <c r="F127" i="3"/>
  <c r="F146" i="3" s="1"/>
  <c r="E127" i="3"/>
  <c r="D127" i="3"/>
  <c r="D146" i="3" s="1"/>
  <c r="C127" i="3"/>
  <c r="C146" i="3" s="1"/>
  <c r="J125" i="3"/>
  <c r="I125" i="3"/>
  <c r="F125" i="3"/>
  <c r="E125" i="3"/>
  <c r="J124" i="3"/>
  <c r="I124" i="3"/>
  <c r="F124" i="3"/>
  <c r="E124" i="3"/>
  <c r="H123" i="3"/>
  <c r="I123" i="3" s="1"/>
  <c r="J123" i="3" s="1"/>
  <c r="G123" i="3"/>
  <c r="D123" i="3"/>
  <c r="E123" i="3" s="1"/>
  <c r="F123" i="3" s="1"/>
  <c r="C123" i="3"/>
  <c r="J114" i="3"/>
  <c r="I114" i="3"/>
  <c r="H114" i="3"/>
  <c r="G114" i="3"/>
  <c r="F114" i="3"/>
  <c r="E114" i="3"/>
  <c r="D114" i="3"/>
  <c r="C114" i="3"/>
  <c r="J113" i="3"/>
  <c r="I113" i="3"/>
  <c r="F113" i="3"/>
  <c r="E113" i="3"/>
  <c r="H112" i="3"/>
  <c r="I112" i="3" s="1"/>
  <c r="J112" i="3" s="1"/>
  <c r="G112" i="3"/>
  <c r="D112" i="3"/>
  <c r="E112" i="3" s="1"/>
  <c r="F112" i="3" s="1"/>
  <c r="C112" i="3"/>
  <c r="J111" i="3"/>
  <c r="I111" i="3"/>
  <c r="F111" i="3"/>
  <c r="E111" i="3"/>
  <c r="G110" i="3"/>
  <c r="I110" i="3" s="1"/>
  <c r="J110" i="3" s="1"/>
  <c r="E110" i="3"/>
  <c r="F110" i="3" s="1"/>
  <c r="C110" i="3"/>
  <c r="H109" i="3"/>
  <c r="D109" i="3"/>
  <c r="E109" i="3" s="1"/>
  <c r="F109" i="3" s="1"/>
  <c r="C109" i="3"/>
  <c r="J98" i="3"/>
  <c r="I98" i="3"/>
  <c r="H98" i="3"/>
  <c r="G98" i="3" s="1"/>
  <c r="F98" i="3"/>
  <c r="E98" i="3"/>
  <c r="D98" i="3"/>
  <c r="C98" i="3" s="1"/>
  <c r="G97" i="3"/>
  <c r="C97" i="3"/>
  <c r="H96" i="3"/>
  <c r="G96" i="3" s="1"/>
  <c r="D96" i="3"/>
  <c r="C96" i="3" s="1"/>
  <c r="H95" i="3"/>
  <c r="G95" i="3" s="1"/>
  <c r="D95" i="3"/>
  <c r="C95" i="3" s="1"/>
  <c r="H94" i="3"/>
  <c r="G94" i="3" s="1"/>
  <c r="D94" i="3"/>
  <c r="C94" i="3" s="1"/>
  <c r="J93" i="3"/>
  <c r="I93" i="3"/>
  <c r="H93" i="3"/>
  <c r="H126" i="3" s="1"/>
  <c r="H147" i="3" s="1"/>
  <c r="F93" i="3"/>
  <c r="E93" i="3"/>
  <c r="E126" i="3" s="1"/>
  <c r="D93" i="3"/>
  <c r="D126" i="3" s="1"/>
  <c r="J78" i="3"/>
  <c r="I78" i="3"/>
  <c r="H78" i="3"/>
  <c r="G78" i="3"/>
  <c r="F78" i="3"/>
  <c r="E78" i="3"/>
  <c r="D78" i="3"/>
  <c r="C78" i="3"/>
  <c r="J77" i="3"/>
  <c r="I77" i="3"/>
  <c r="F77" i="3"/>
  <c r="E77" i="3"/>
  <c r="J76" i="3"/>
  <c r="I76" i="3"/>
  <c r="F76" i="3"/>
  <c r="E76" i="3"/>
  <c r="H75" i="3"/>
  <c r="G75" i="3" s="1"/>
  <c r="D75" i="3"/>
  <c r="C75" i="3" s="1"/>
  <c r="J74" i="3"/>
  <c r="I74" i="3"/>
  <c r="H74" i="3"/>
  <c r="G74" i="3" s="1"/>
  <c r="F74" i="3"/>
  <c r="E74" i="3"/>
  <c r="D74" i="3"/>
  <c r="C74" i="3" s="1"/>
  <c r="J73" i="3"/>
  <c r="I73" i="3"/>
  <c r="F73" i="3"/>
  <c r="E73" i="3"/>
  <c r="J72" i="3"/>
  <c r="I72" i="3"/>
  <c r="F72" i="3"/>
  <c r="E72" i="3"/>
  <c r="H71" i="3"/>
  <c r="I71" i="3" s="1"/>
  <c r="J71" i="3" s="1"/>
  <c r="G71" i="3"/>
  <c r="D71" i="3"/>
  <c r="E71" i="3" s="1"/>
  <c r="F71" i="3" s="1"/>
  <c r="C71" i="3"/>
  <c r="J66" i="3"/>
  <c r="I66" i="3"/>
  <c r="H66" i="3"/>
  <c r="G66" i="3"/>
  <c r="F66" i="3"/>
  <c r="E66" i="3"/>
  <c r="D66" i="3"/>
  <c r="C66" i="3"/>
  <c r="J65" i="3"/>
  <c r="I65" i="3"/>
  <c r="F65" i="3"/>
  <c r="E65" i="3"/>
  <c r="J64" i="3"/>
  <c r="I64" i="3"/>
  <c r="F64" i="3"/>
  <c r="E64" i="3"/>
  <c r="J63" i="3"/>
  <c r="I63" i="3"/>
  <c r="F63" i="3"/>
  <c r="E63" i="3"/>
  <c r="H62" i="3"/>
  <c r="H84" i="3" s="1"/>
  <c r="G62" i="3"/>
  <c r="D62" i="3"/>
  <c r="D84" i="3" s="1"/>
  <c r="C62" i="3"/>
  <c r="C84" i="3" s="1"/>
  <c r="J56" i="3"/>
  <c r="I56" i="3"/>
  <c r="H56" i="3"/>
  <c r="G56" i="3"/>
  <c r="F56" i="3"/>
  <c r="E56" i="3"/>
  <c r="D56" i="3"/>
  <c r="C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H51" i="3"/>
  <c r="I51" i="3" s="1"/>
  <c r="J51" i="3" s="1"/>
  <c r="G51" i="3"/>
  <c r="D51" i="3"/>
  <c r="E51" i="3" s="1"/>
  <c r="F51" i="3" s="1"/>
  <c r="C51" i="3"/>
  <c r="H45" i="3"/>
  <c r="I45" i="3" s="1"/>
  <c r="J45" i="3" s="1"/>
  <c r="G45" i="3"/>
  <c r="D45" i="3"/>
  <c r="E45" i="3" s="1"/>
  <c r="F45" i="3" s="1"/>
  <c r="C45" i="3"/>
  <c r="G44" i="3"/>
  <c r="C44" i="3"/>
  <c r="G43" i="3"/>
  <c r="C43" i="3"/>
  <c r="G42" i="3"/>
  <c r="C42" i="3"/>
  <c r="G41" i="3"/>
  <c r="C41" i="3"/>
  <c r="H40" i="3"/>
  <c r="G40" i="3" s="1"/>
  <c r="D40" i="3"/>
  <c r="C40" i="3" s="1"/>
  <c r="G39" i="3"/>
  <c r="C39" i="3"/>
  <c r="G38" i="3"/>
  <c r="C38" i="3"/>
  <c r="G37" i="3"/>
  <c r="C37" i="3"/>
  <c r="G36" i="3"/>
  <c r="C36" i="3"/>
  <c r="G35" i="3"/>
  <c r="C35" i="3"/>
  <c r="J34" i="3"/>
  <c r="I34" i="3"/>
  <c r="H34" i="3"/>
  <c r="G34" i="3" s="1"/>
  <c r="F34" i="3"/>
  <c r="E34" i="3"/>
  <c r="D34" i="3"/>
  <c r="C34" i="3" s="1"/>
  <c r="J33" i="3"/>
  <c r="I33" i="3"/>
  <c r="F33" i="3"/>
  <c r="E33" i="3"/>
  <c r="J32" i="3"/>
  <c r="I32" i="3"/>
  <c r="F32" i="3"/>
  <c r="E32" i="3"/>
  <c r="J31" i="3"/>
  <c r="I31" i="3"/>
  <c r="F31" i="3"/>
  <c r="E31" i="3"/>
  <c r="J30" i="3"/>
  <c r="I30" i="3"/>
  <c r="F30" i="3"/>
  <c r="E30" i="3"/>
  <c r="J29" i="3"/>
  <c r="I29" i="3"/>
  <c r="F29" i="3"/>
  <c r="E29" i="3"/>
  <c r="H28" i="3"/>
  <c r="I28" i="3" s="1"/>
  <c r="J28" i="3" s="1"/>
  <c r="G28" i="3"/>
  <c r="D28" i="3"/>
  <c r="E28" i="3" s="1"/>
  <c r="F28" i="3" s="1"/>
  <c r="C28" i="3"/>
  <c r="H27" i="3"/>
  <c r="I27" i="3" s="1"/>
  <c r="J27" i="3" s="1"/>
  <c r="G27" i="3"/>
  <c r="D27" i="3"/>
  <c r="E27" i="3" s="1"/>
  <c r="F27" i="3" s="1"/>
  <c r="C27" i="3"/>
  <c r="J26" i="3"/>
  <c r="I26" i="3"/>
  <c r="F26" i="3"/>
  <c r="E26" i="3"/>
  <c r="G25" i="3"/>
  <c r="I25" i="3" s="1"/>
  <c r="J25" i="3" s="1"/>
  <c r="E25" i="3"/>
  <c r="F25" i="3" s="1"/>
  <c r="C25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H20" i="3"/>
  <c r="D20" i="3"/>
  <c r="E20" i="3" s="1"/>
  <c r="F20" i="3" s="1"/>
  <c r="C20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H13" i="3"/>
  <c r="J13" i="3" s="1"/>
  <c r="G13" i="3"/>
  <c r="I13" i="3" s="1"/>
  <c r="D13" i="3"/>
  <c r="F13" i="3" s="1"/>
  <c r="C13" i="3"/>
  <c r="E13" i="3" s="1"/>
  <c r="J7" i="3"/>
  <c r="I7" i="3"/>
  <c r="H7" i="3"/>
  <c r="H61" i="3" s="1"/>
  <c r="F7" i="3"/>
  <c r="E7" i="3"/>
  <c r="E61" i="3" s="1"/>
  <c r="D7" i="3"/>
  <c r="D61" i="3" s="1"/>
  <c r="H141" i="2"/>
  <c r="G141" i="2"/>
  <c r="F141" i="2"/>
  <c r="E141" i="2"/>
  <c r="D141" i="2"/>
  <c r="C141" i="2"/>
  <c r="H137" i="2"/>
  <c r="E137" i="2"/>
  <c r="G136" i="2"/>
  <c r="H136" i="2" s="1"/>
  <c r="F136" i="2"/>
  <c r="D136" i="2"/>
  <c r="E136" i="2" s="1"/>
  <c r="C136" i="2"/>
  <c r="H131" i="2"/>
  <c r="G131" i="2"/>
  <c r="F131" i="2"/>
  <c r="E131" i="2"/>
  <c r="D131" i="2"/>
  <c r="C131" i="2"/>
  <c r="H127" i="2"/>
  <c r="H146" i="2" s="1"/>
  <c r="G127" i="2"/>
  <c r="G146" i="2" s="1"/>
  <c r="F127" i="2"/>
  <c r="F146" i="2" s="1"/>
  <c r="E127" i="2"/>
  <c r="E146" i="2" s="1"/>
  <c r="D127" i="2"/>
  <c r="D146" i="2" s="1"/>
  <c r="C127" i="2"/>
  <c r="C146" i="2" s="1"/>
  <c r="H125" i="2"/>
  <c r="E125" i="2"/>
  <c r="H124" i="2"/>
  <c r="E124" i="2"/>
  <c r="G123" i="2"/>
  <c r="H123" i="2" s="1"/>
  <c r="F123" i="2"/>
  <c r="D123" i="2"/>
  <c r="E123" i="2" s="1"/>
  <c r="C123" i="2"/>
  <c r="G114" i="2"/>
  <c r="D114" i="2"/>
  <c r="H111" i="2"/>
  <c r="E111" i="2"/>
  <c r="H110" i="2"/>
  <c r="E110" i="2"/>
  <c r="G109" i="2"/>
  <c r="H109" i="2" s="1"/>
  <c r="F109" i="2"/>
  <c r="D109" i="2"/>
  <c r="E109" i="2" s="1"/>
  <c r="C109" i="2"/>
  <c r="G98" i="2"/>
  <c r="H98" i="2" s="1"/>
  <c r="F98" i="2"/>
  <c r="D98" i="2"/>
  <c r="E98" i="2" s="1"/>
  <c r="C98" i="2"/>
  <c r="H97" i="2"/>
  <c r="E97" i="2"/>
  <c r="F96" i="2"/>
  <c r="H96" i="2" s="1"/>
  <c r="D96" i="2"/>
  <c r="E96" i="2" s="1"/>
  <c r="F95" i="2"/>
  <c r="H95" i="2" s="1"/>
  <c r="D95" i="2"/>
  <c r="E95" i="2" s="1"/>
  <c r="F94" i="2"/>
  <c r="H94" i="2" s="1"/>
  <c r="D94" i="2"/>
  <c r="E94" i="2" s="1"/>
  <c r="G93" i="2"/>
  <c r="H93" i="2" s="1"/>
  <c r="H126" i="2" s="1"/>
  <c r="H147" i="2" s="1"/>
  <c r="F93" i="2"/>
  <c r="F126" i="2" s="1"/>
  <c r="F147" i="2" s="1"/>
  <c r="D93" i="2"/>
  <c r="D126" i="2" s="1"/>
  <c r="D147" i="2" s="1"/>
  <c r="C93" i="2"/>
  <c r="C126" i="2" s="1"/>
  <c r="C147" i="2" s="1"/>
  <c r="H80" i="2"/>
  <c r="G80" i="2"/>
  <c r="F80" i="2"/>
  <c r="E80" i="2"/>
  <c r="D80" i="2"/>
  <c r="C80" i="2"/>
  <c r="H79" i="2"/>
  <c r="E79" i="2"/>
  <c r="H78" i="2"/>
  <c r="E78" i="2"/>
  <c r="H77" i="2"/>
  <c r="E77" i="2"/>
  <c r="G76" i="2"/>
  <c r="F76" i="2"/>
  <c r="H76" i="2" s="1"/>
  <c r="D76" i="2"/>
  <c r="E76" i="2" s="1"/>
  <c r="C76" i="2"/>
  <c r="H75" i="2"/>
  <c r="E75" i="2"/>
  <c r="H74" i="2"/>
  <c r="E74" i="2"/>
  <c r="G73" i="2"/>
  <c r="F73" i="2"/>
  <c r="H73" i="2" s="1"/>
  <c r="D73" i="2"/>
  <c r="E73" i="2" s="1"/>
  <c r="C73" i="2"/>
  <c r="H68" i="2"/>
  <c r="G68" i="2"/>
  <c r="F68" i="2"/>
  <c r="E68" i="2"/>
  <c r="D68" i="2"/>
  <c r="C68" i="2"/>
  <c r="H67" i="2"/>
  <c r="E67" i="2"/>
  <c r="H66" i="2"/>
  <c r="E66" i="2"/>
  <c r="H65" i="2"/>
  <c r="E65" i="2"/>
  <c r="G64" i="2"/>
  <c r="G86" i="2" s="1"/>
  <c r="F64" i="2"/>
  <c r="F86" i="2" s="1"/>
  <c r="D64" i="2"/>
  <c r="D86" i="2" s="1"/>
  <c r="C64" i="2"/>
  <c r="C86" i="2" s="1"/>
  <c r="H58" i="2"/>
  <c r="G58" i="2"/>
  <c r="F58" i="2"/>
  <c r="E58" i="2"/>
  <c r="D58" i="2"/>
  <c r="C58" i="2"/>
  <c r="H57" i="2"/>
  <c r="E57" i="2"/>
  <c r="H56" i="2"/>
  <c r="E56" i="2"/>
  <c r="H55" i="2"/>
  <c r="E55" i="2"/>
  <c r="H54" i="2"/>
  <c r="E54" i="2"/>
  <c r="G53" i="2"/>
  <c r="H53" i="2" s="1"/>
  <c r="F53" i="2"/>
  <c r="D53" i="2"/>
  <c r="E53" i="2" s="1"/>
  <c r="C53" i="2"/>
  <c r="G47" i="2"/>
  <c r="F47" i="2"/>
  <c r="H47" i="2" s="1"/>
  <c r="D47" i="2"/>
  <c r="E47" i="2" s="1"/>
  <c r="C47" i="2"/>
  <c r="H46" i="2"/>
  <c r="E46" i="2"/>
  <c r="H45" i="2"/>
  <c r="E45" i="2"/>
  <c r="H44" i="2"/>
  <c r="E44" i="2"/>
  <c r="H43" i="2"/>
  <c r="E43" i="2"/>
  <c r="F42" i="2"/>
  <c r="H42" i="2" s="1"/>
  <c r="E42" i="2"/>
  <c r="D42" i="2"/>
  <c r="G41" i="2"/>
  <c r="F41" i="2"/>
  <c r="H41" i="2" s="1"/>
  <c r="D41" i="2"/>
  <c r="E41" i="2" s="1"/>
  <c r="H40" i="2"/>
  <c r="E40" i="2"/>
  <c r="H39" i="2"/>
  <c r="E39" i="2"/>
  <c r="G38" i="2"/>
  <c r="H38" i="2" s="1"/>
  <c r="F38" i="2"/>
  <c r="D38" i="2"/>
  <c r="C38" i="2"/>
  <c r="E38" i="2" s="1"/>
  <c r="H37" i="2"/>
  <c r="E37" i="2"/>
  <c r="G36" i="2"/>
  <c r="H36" i="2" s="1"/>
  <c r="F36" i="2"/>
  <c r="D36" i="2"/>
  <c r="C36" i="2"/>
  <c r="E36" i="2" s="1"/>
  <c r="H35" i="2"/>
  <c r="E35" i="2"/>
  <c r="H34" i="2"/>
  <c r="E34" i="2"/>
  <c r="H33" i="2"/>
  <c r="E33" i="2"/>
  <c r="H32" i="2"/>
  <c r="E32" i="2"/>
  <c r="H31" i="2"/>
  <c r="E31" i="2"/>
  <c r="G30" i="2"/>
  <c r="H30" i="2" s="1"/>
  <c r="F30" i="2"/>
  <c r="D30" i="2"/>
  <c r="C30" i="2"/>
  <c r="E30" i="2" s="1"/>
  <c r="G29" i="2"/>
  <c r="H29" i="2" s="1"/>
  <c r="F29" i="2"/>
  <c r="D29" i="2"/>
  <c r="E29" i="2" s="1"/>
  <c r="C29" i="2"/>
  <c r="H28" i="2"/>
  <c r="E28" i="2"/>
  <c r="H27" i="2"/>
  <c r="E27" i="2"/>
  <c r="H26" i="2"/>
  <c r="E26" i="2"/>
  <c r="H25" i="2"/>
  <c r="E25" i="2"/>
  <c r="H24" i="2"/>
  <c r="E24" i="2"/>
  <c r="H23" i="2"/>
  <c r="E23" i="2"/>
  <c r="G22" i="2"/>
  <c r="H22" i="2" s="1"/>
  <c r="F22" i="2"/>
  <c r="D22" i="2"/>
  <c r="E22" i="2" s="1"/>
  <c r="C22" i="2"/>
  <c r="H21" i="2"/>
  <c r="E21" i="2"/>
  <c r="H20" i="2"/>
  <c r="E20" i="2"/>
  <c r="H19" i="2"/>
  <c r="E19" i="2"/>
  <c r="H18" i="2"/>
  <c r="E18" i="2"/>
  <c r="H17" i="2"/>
  <c r="E17" i="2"/>
  <c r="H16" i="2"/>
  <c r="E16" i="2"/>
  <c r="G15" i="2"/>
  <c r="F15" i="2"/>
  <c r="H15" i="2" s="1"/>
  <c r="D15" i="2"/>
  <c r="C15" i="2"/>
  <c r="E15" i="2" s="1"/>
  <c r="H14" i="2"/>
  <c r="E14" i="2"/>
  <c r="H13" i="2"/>
  <c r="E13" i="2"/>
  <c r="H12" i="2"/>
  <c r="E12" i="2"/>
  <c r="H11" i="2"/>
  <c r="E11" i="2"/>
  <c r="H10" i="2"/>
  <c r="E10" i="2"/>
  <c r="G9" i="2"/>
  <c r="G63" i="2" s="1"/>
  <c r="G87" i="2" s="1"/>
  <c r="F9" i="2"/>
  <c r="F63" i="2" s="1"/>
  <c r="D9" i="2"/>
  <c r="D63" i="2" s="1"/>
  <c r="D87" i="2" s="1"/>
  <c r="C9" i="2"/>
  <c r="E9" i="2" s="1"/>
  <c r="G145" i="1"/>
  <c r="C145" i="1"/>
  <c r="G144" i="1"/>
  <c r="C144" i="1"/>
  <c r="G143" i="1"/>
  <c r="C143" i="1"/>
  <c r="G142" i="1"/>
  <c r="C142" i="1"/>
  <c r="G140" i="1"/>
  <c r="C140" i="1"/>
  <c r="G139" i="1"/>
  <c r="C139" i="1"/>
  <c r="G138" i="1"/>
  <c r="C138" i="1"/>
  <c r="J136" i="1"/>
  <c r="I136" i="1"/>
  <c r="I146" i="1" s="1"/>
  <c r="H136" i="1"/>
  <c r="H146" i="1" s="1"/>
  <c r="G136" i="1"/>
  <c r="G146" i="1" s="1"/>
  <c r="F136" i="1"/>
  <c r="E136" i="1"/>
  <c r="E146" i="1" s="1"/>
  <c r="D136" i="1"/>
  <c r="D146" i="1" s="1"/>
  <c r="C136" i="1"/>
  <c r="C146" i="1" s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5" i="1"/>
  <c r="C125" i="1"/>
  <c r="G124" i="1"/>
  <c r="C124" i="1"/>
  <c r="J123" i="1"/>
  <c r="J126" i="1" s="1"/>
  <c r="J147" i="1" s="1"/>
  <c r="I123" i="1"/>
  <c r="H123" i="1"/>
  <c r="G123" i="1"/>
  <c r="F123" i="1"/>
  <c r="F126" i="1" s="1"/>
  <c r="F147" i="1" s="1"/>
  <c r="E123" i="1"/>
  <c r="D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J112" i="1"/>
  <c r="H112" i="1"/>
  <c r="G112" i="1"/>
  <c r="F112" i="1"/>
  <c r="E112" i="1"/>
  <c r="D112" i="1"/>
  <c r="C112" i="1"/>
  <c r="G111" i="1"/>
  <c r="C111" i="1"/>
  <c r="J110" i="1"/>
  <c r="H110" i="1"/>
  <c r="G110" i="1" s="1"/>
  <c r="G109" i="1" s="1"/>
  <c r="F110" i="1"/>
  <c r="D110" i="1"/>
  <c r="C110" i="1"/>
  <c r="I109" i="1"/>
  <c r="E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J98" i="1"/>
  <c r="H98" i="1"/>
  <c r="G98" i="1" s="1"/>
  <c r="F98" i="1"/>
  <c r="E98" i="1"/>
  <c r="D98" i="1"/>
  <c r="C98" i="1" s="1"/>
  <c r="G97" i="1"/>
  <c r="C97" i="1"/>
  <c r="H96" i="1"/>
  <c r="G96" i="1" s="1"/>
  <c r="D96" i="1"/>
  <c r="C96" i="1" s="1"/>
  <c r="H95" i="1"/>
  <c r="G95" i="1" s="1"/>
  <c r="D95" i="1"/>
  <c r="C95" i="1" s="1"/>
  <c r="C93" i="1" s="1"/>
  <c r="C126" i="1" s="1"/>
  <c r="C147" i="1" s="1"/>
  <c r="G94" i="1"/>
  <c r="G93" i="1" s="1"/>
  <c r="G126" i="1" s="1"/>
  <c r="G147" i="1" s="1"/>
  <c r="D94" i="1"/>
  <c r="C94" i="1"/>
  <c r="I93" i="1"/>
  <c r="I126" i="1" s="1"/>
  <c r="I147" i="1" s="1"/>
  <c r="H93" i="1"/>
  <c r="H126" i="1" s="1"/>
  <c r="H147" i="1" s="1"/>
  <c r="E93" i="1"/>
  <c r="E126" i="1" s="1"/>
  <c r="E147" i="1" s="1"/>
  <c r="D93" i="1"/>
  <c r="D126" i="1" s="1"/>
  <c r="D147" i="1" s="1"/>
  <c r="G81" i="1"/>
  <c r="C81" i="1"/>
  <c r="G80" i="1"/>
  <c r="C80" i="1"/>
  <c r="G79" i="1"/>
  <c r="C79" i="1"/>
  <c r="G78" i="1"/>
  <c r="C78" i="1"/>
  <c r="G76" i="1"/>
  <c r="C76" i="1"/>
  <c r="G75" i="1"/>
  <c r="C75" i="1"/>
  <c r="G74" i="1"/>
  <c r="C74" i="1"/>
  <c r="J73" i="1"/>
  <c r="I73" i="1"/>
  <c r="H73" i="1"/>
  <c r="G73" i="1"/>
  <c r="F73" i="1"/>
  <c r="E73" i="1"/>
  <c r="D73" i="1"/>
  <c r="C73" i="1"/>
  <c r="G72" i="1"/>
  <c r="C72" i="1"/>
  <c r="G71" i="1"/>
  <c r="C71" i="1"/>
  <c r="J70" i="1"/>
  <c r="I70" i="1"/>
  <c r="H70" i="1"/>
  <c r="G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G62" i="1"/>
  <c r="C62" i="1"/>
  <c r="J61" i="1"/>
  <c r="J83" i="1" s="1"/>
  <c r="I61" i="1"/>
  <c r="I83" i="1" s="1"/>
  <c r="H61" i="1"/>
  <c r="H83" i="1" s="1"/>
  <c r="G61" i="1"/>
  <c r="G83" i="1" s="1"/>
  <c r="G152" i="1" s="1"/>
  <c r="F61" i="1"/>
  <c r="F83" i="1" s="1"/>
  <c r="E61" i="1"/>
  <c r="E83" i="1" s="1"/>
  <c r="D61" i="1"/>
  <c r="D83" i="1" s="1"/>
  <c r="C61" i="1"/>
  <c r="C83" i="1" s="1"/>
  <c r="C152" i="1" s="1"/>
  <c r="G59" i="1"/>
  <c r="C59" i="1"/>
  <c r="G58" i="1"/>
  <c r="C58" i="1"/>
  <c r="G57" i="1"/>
  <c r="C57" i="1"/>
  <c r="G56" i="1"/>
  <c r="C56" i="1"/>
  <c r="C54" i="1"/>
  <c r="C53" i="1"/>
  <c r="C52" i="1"/>
  <c r="G51" i="1"/>
  <c r="C51" i="1"/>
  <c r="J50" i="1"/>
  <c r="I50" i="1"/>
  <c r="H50" i="1"/>
  <c r="G50" i="1"/>
  <c r="F50" i="1"/>
  <c r="E50" i="1"/>
  <c r="D50" i="1"/>
  <c r="C50" i="1"/>
  <c r="G49" i="1"/>
  <c r="C49" i="1"/>
  <c r="G48" i="1"/>
  <c r="C48" i="1"/>
  <c r="G47" i="1"/>
  <c r="C47" i="1"/>
  <c r="C46" i="1"/>
  <c r="G45" i="1"/>
  <c r="C45" i="1"/>
  <c r="G44" i="1"/>
  <c r="C44" i="1"/>
  <c r="C43" i="1"/>
  <c r="G42" i="1"/>
  <c r="C42" i="1"/>
  <c r="G41" i="1"/>
  <c r="C41" i="1"/>
  <c r="G40" i="1"/>
  <c r="C40" i="1"/>
  <c r="C39" i="1"/>
  <c r="C38" i="1"/>
  <c r="C37" i="1"/>
  <c r="G36" i="1"/>
  <c r="C36" i="1"/>
  <c r="G35" i="1"/>
  <c r="C35" i="1"/>
  <c r="C34" i="1"/>
  <c r="J33" i="1"/>
  <c r="I33" i="1"/>
  <c r="H33" i="1"/>
  <c r="G33" i="1"/>
  <c r="F33" i="1"/>
  <c r="F60" i="1" s="1"/>
  <c r="F84" i="1" s="1"/>
  <c r="E33" i="1"/>
  <c r="D33" i="1"/>
  <c r="C33" i="1"/>
  <c r="G32" i="1"/>
  <c r="C32" i="1"/>
  <c r="G31" i="1"/>
  <c r="C31" i="1"/>
  <c r="G30" i="1"/>
  <c r="C30" i="1"/>
  <c r="G29" i="1"/>
  <c r="C29" i="1"/>
  <c r="G28" i="1"/>
  <c r="C28" i="1"/>
  <c r="J27" i="1"/>
  <c r="I27" i="1" s="1"/>
  <c r="I26" i="1" s="1"/>
  <c r="H27" i="1"/>
  <c r="D27" i="1"/>
  <c r="C27" i="1" s="1"/>
  <c r="C26" i="1" s="1"/>
  <c r="J26" i="1"/>
  <c r="J60" i="1" s="1"/>
  <c r="J84" i="1" s="1"/>
  <c r="H26" i="1"/>
  <c r="D26" i="1"/>
  <c r="G23" i="1"/>
  <c r="C23" i="1"/>
  <c r="G22" i="1"/>
  <c r="C22" i="1"/>
  <c r="G21" i="1"/>
  <c r="C21" i="1"/>
  <c r="C20" i="1"/>
  <c r="I19" i="1"/>
  <c r="G19" i="1"/>
  <c r="E19" i="1"/>
  <c r="E60" i="1" s="1"/>
  <c r="E84" i="1" s="1"/>
  <c r="C19" i="1"/>
  <c r="G18" i="1"/>
  <c r="C18" i="1"/>
  <c r="I17" i="1"/>
  <c r="G17" i="1"/>
  <c r="C17" i="1"/>
  <c r="G16" i="1"/>
  <c r="C16" i="1"/>
  <c r="G15" i="1"/>
  <c r="C15" i="1"/>
  <c r="G14" i="1"/>
  <c r="C14" i="1"/>
  <c r="G13" i="1"/>
  <c r="C13" i="1"/>
  <c r="G10" i="1"/>
  <c r="C10" i="1"/>
  <c r="G9" i="1"/>
  <c r="C9" i="1"/>
  <c r="G8" i="1"/>
  <c r="C8" i="1"/>
  <c r="G7" i="1"/>
  <c r="G6" i="1" s="1"/>
  <c r="C7" i="1"/>
  <c r="H6" i="1"/>
  <c r="H60" i="1" s="1"/>
  <c r="H84" i="1" s="1"/>
  <c r="D6" i="1"/>
  <c r="D60" i="1" s="1"/>
  <c r="D84" i="1" s="1"/>
  <c r="C6" i="1"/>
  <c r="C60" i="1" s="1"/>
  <c r="C27" i="11" l="1"/>
  <c r="O15" i="11"/>
  <c r="O27" i="11" s="1"/>
  <c r="O6" i="11"/>
  <c r="O17" i="11"/>
  <c r="D59" i="9"/>
  <c r="D83" i="9" s="1"/>
  <c r="D105" i="9"/>
  <c r="D122" i="9" s="1"/>
  <c r="D143" i="9" s="1"/>
  <c r="F7" i="8"/>
  <c r="F14" i="8" s="1"/>
  <c r="F33" i="6"/>
  <c r="F32" i="6"/>
  <c r="C31" i="6"/>
  <c r="C29" i="5"/>
  <c r="H85" i="4"/>
  <c r="G61" i="4"/>
  <c r="D85" i="4"/>
  <c r="C61" i="4"/>
  <c r="C85" i="4" s="1"/>
  <c r="G74" i="4"/>
  <c r="G84" i="4" s="1"/>
  <c r="C7" i="4"/>
  <c r="G7" i="4"/>
  <c r="H85" i="3"/>
  <c r="D85" i="3"/>
  <c r="C61" i="3"/>
  <c r="C85" i="3" s="1"/>
  <c r="G84" i="3"/>
  <c r="D147" i="3"/>
  <c r="F126" i="3"/>
  <c r="F147" i="3" s="1"/>
  <c r="E146" i="3"/>
  <c r="I146" i="3"/>
  <c r="E147" i="3"/>
  <c r="C7" i="3"/>
  <c r="G7" i="3"/>
  <c r="G20" i="3"/>
  <c r="I20" i="3" s="1"/>
  <c r="E62" i="3"/>
  <c r="I62" i="3"/>
  <c r="C93" i="3"/>
  <c r="C126" i="3" s="1"/>
  <c r="C147" i="3" s="1"/>
  <c r="G93" i="3"/>
  <c r="G126" i="3" s="1"/>
  <c r="G147" i="3" s="1"/>
  <c r="G109" i="3"/>
  <c r="I109" i="3" s="1"/>
  <c r="F87" i="2"/>
  <c r="H63" i="2"/>
  <c r="H9" i="2"/>
  <c r="C63" i="2"/>
  <c r="E64" i="2"/>
  <c r="E86" i="2" s="1"/>
  <c r="E93" i="2"/>
  <c r="E126" i="2" s="1"/>
  <c r="E147" i="2" s="1"/>
  <c r="G126" i="2"/>
  <c r="G147" i="2" s="1"/>
  <c r="H64" i="2"/>
  <c r="H86" i="2" s="1"/>
  <c r="I60" i="1"/>
  <c r="I84" i="1" s="1"/>
  <c r="G27" i="1"/>
  <c r="G26" i="1" s="1"/>
  <c r="C84" i="1"/>
  <c r="C151" i="1"/>
  <c r="G60" i="1"/>
  <c r="G85" i="4" l="1"/>
  <c r="J20" i="3"/>
  <c r="I61" i="3"/>
  <c r="J109" i="3"/>
  <c r="J126" i="3" s="1"/>
  <c r="J147" i="3" s="1"/>
  <c r="I126" i="3"/>
  <c r="I147" i="3" s="1"/>
  <c r="F62" i="3"/>
  <c r="F84" i="3" s="1"/>
  <c r="F85" i="3" s="1"/>
  <c r="E84" i="3"/>
  <c r="E85" i="3" s="1"/>
  <c r="J62" i="3"/>
  <c r="J84" i="3" s="1"/>
  <c r="J85" i="3" s="1"/>
  <c r="I84" i="3"/>
  <c r="C87" i="2"/>
  <c r="E63" i="2"/>
  <c r="E87" i="2" s="1"/>
  <c r="H87" i="2"/>
  <c r="G151" i="1"/>
  <c r="G84" i="1"/>
  <c r="I85" i="3" l="1"/>
  <c r="G61" i="3"/>
  <c r="G85" i="3" s="1"/>
</calcChain>
</file>

<file path=xl/sharedStrings.xml><?xml version="1.0" encoding="utf-8"?>
<sst xmlns="http://schemas.openxmlformats.org/spreadsheetml/2006/main" count="1952" uniqueCount="450">
  <si>
    <t>B E V É T E L E K</t>
  </si>
  <si>
    <t>1.számú táblázat</t>
  </si>
  <si>
    <t>ezer forint</t>
  </si>
  <si>
    <t>Sor-
szám</t>
  </si>
  <si>
    <t>Bevételi jogcím</t>
  </si>
  <si>
    <t>2015. évi előirányzat</t>
  </si>
  <si>
    <t>2015. módosított évi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</si>
  <si>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</si>
  <si>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</si>
  <si>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</si>
  <si>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</si>
  <si>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</si>
  <si>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</si>
  <si>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</si>
  <si>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</si>
  <si>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</si>
  <si>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</si>
  <si>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</si>
  <si>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</si>
  <si>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</si>
  <si>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</si>
  <si>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</si>
  <si>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</si>
  <si>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</si>
  <si>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</si>
  <si>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</si>
  <si>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</si>
  <si>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</si>
  <si>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</si>
  <si>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</si>
  <si>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</si>
  <si>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</si>
  <si>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</si>
  <si>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</si>
  <si>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</si>
  <si>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</si>
  <si>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</si>
  <si>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</si>
  <si>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</si>
  <si>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</si>
  <si>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</si>
  <si>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</si>
  <si>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</si>
  <si>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</si>
  <si>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</si>
  <si>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</si>
  <si>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</si>
  <si>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</si>
  <si>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</si>
  <si>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</si>
  <si>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</si>
  <si>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</si>
  <si>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</si>
  <si>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</si>
  <si>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</si>
  <si>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</si>
  <si>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</si>
  <si>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</si>
  <si>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</si>
  <si>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</si>
  <si>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</si>
  <si>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</si>
  <si>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</si>
  <si>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</si>
  <si>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</si>
  <si>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</si>
  <si>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</si>
  <si>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</si>
  <si>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</si>
  <si>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</si>
  <si>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</si>
  <si>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</si>
  <si>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</si>
  <si>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</si>
  <si>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</si>
  <si>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</si>
  <si>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</si>
  <si>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</si>
  <si>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</si>
  <si>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</si>
  <si>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</si>
  <si>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</si>
  <si>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</si>
  <si>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</si>
  <si>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</si>
  <si>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</si>
  <si>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</si>
  <si>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</si>
  <si>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</si>
  <si>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</si>
  <si>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</si>
  <si>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</si>
  <si>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</si>
  <si>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</si>
  <si>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</si>
  <si>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</si>
  <si>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</si>
  <si>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</si>
  <si>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</si>
  <si>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</si>
  <si>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</si>
  <si>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</si>
  <si>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</si>
  <si>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</si>
  <si>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</si>
  <si>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</si>
  <si>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</si>
  <si>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</si>
  <si>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</si>
  <si>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</si>
  <si>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</si>
  <si>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</si>
  <si>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</si>
  <si>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</si>
  <si>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</si>
  <si>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</si>
  <si>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</si>
  <si>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</si>
  <si>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</si>
  <si>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</si>
  <si>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</si>
  <si>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</si>
  <si>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</si>
  <si>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</si>
  <si>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</si>
  <si>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</si>
  <si>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</si>
  <si>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</si>
  <si>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</si>
  <si>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</si>
  <si>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</si>
  <si>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</si>
  <si>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</si>
  <si>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</si>
  <si>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</si>
  <si>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</si>
  <si>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</si>
  <si>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</si>
  <si>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</si>
  <si>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</si>
  <si>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</si>
  <si>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</si>
  <si>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</si>
  <si>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</si>
  <si>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</si>
  <si>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</si>
  <si>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</si>
  <si>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</si>
  <si>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</si>
  <si>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</si>
  <si>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</si>
  <si>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</si>
  <si>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</si>
  <si>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</si>
  <si>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</si>
  <si>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</si>
  <si>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</si>
  <si>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</si>
  <si>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</si>
  <si>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</si>
  <si>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</si>
  <si>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</si>
  <si>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</si>
  <si>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</si>
  <si>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</si>
  <si>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</si>
  <si>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</si>
  <si>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</si>
  <si>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</si>
  <si>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</si>
  <si>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</si>
  <si>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</si>
  <si>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</si>
  <si>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</si>
  <si>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</si>
  <si>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</si>
  <si>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</si>
  <si>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</si>
  <si>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</si>
  <si>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</si>
  <si>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</si>
  <si>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</si>
  <si>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</si>
  <si>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2015. évi módosított előirányzat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</si>
  <si>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</si>
  <si>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</si>
  <si>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</si>
  <si>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</si>
  <si>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</si>
  <si>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</si>
  <si>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</si>
  <si>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</si>
  <si>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</si>
  <si>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</si>
  <si>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</si>
  <si>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</si>
  <si>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</si>
  <si>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</si>
  <si>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</si>
  <si>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</si>
  <si>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</si>
  <si>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</si>
  <si>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</si>
  <si>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</si>
  <si>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</si>
  <si>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</si>
  <si>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</si>
  <si>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</si>
  <si>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</si>
  <si>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</si>
  <si>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</si>
  <si>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</si>
  <si>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</si>
  <si>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</si>
  <si>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</si>
  <si>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</si>
  <si>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</si>
  <si>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</si>
  <si>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</si>
  <si>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</si>
  <si>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</si>
  <si>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</si>
  <si>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</si>
  <si>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</si>
  <si>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</si>
  <si>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</si>
  <si>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</si>
  <si>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</si>
  <si>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</si>
  <si>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</si>
  <si>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</si>
  <si>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</si>
  <si>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</si>
  <si>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</si>
  <si>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</si>
  <si>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</si>
  <si>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</si>
  <si>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</si>
  <si>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</si>
  <si>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</si>
  <si>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</si>
  <si>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</si>
  <si>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</si>
  <si>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</si>
  <si>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</si>
  <si>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</si>
  <si>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</si>
  <si>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</si>
  <si>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</si>
  <si>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</si>
  <si>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</si>
  <si>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</si>
  <si>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</si>
  <si>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</si>
  <si>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</si>
  <si>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</si>
  <si>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</si>
  <si>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</si>
  <si>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</si>
  <si>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</si>
  <si>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</si>
  <si>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</si>
  <si>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</si>
  <si>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Előirányzat-csoport, kiemelt előirányzat megnevezése</t>
  </si>
  <si>
    <t>2015.módosított évi előirányzat</t>
  </si>
  <si>
    <t>Bevételek</t>
  </si>
  <si>
    <t>Hivatal</t>
  </si>
  <si>
    <t>Óvoda</t>
  </si>
  <si>
    <t>Összesen</t>
  </si>
  <si>
    <t>Működési célú költsgégvetési támogatások és kiegészítő támogatások</t>
  </si>
  <si>
    <t xml:space="preserve"> 10.</t>
  </si>
  <si>
    <t>BEVÉTELEK ÖSSZESEN: (9+16)</t>
  </si>
  <si>
    <t>Kiadások</t>
  </si>
  <si>
    <t>Sorszám</t>
  </si>
  <si>
    <t>Öszesen:</t>
  </si>
  <si>
    <t>Ebből kötelező feladat</t>
  </si>
  <si>
    <t>Ebből Önként vállalt feladat</t>
  </si>
  <si>
    <t>Ebből államigazga-tási feladat</t>
  </si>
  <si>
    <t>2015. évi módisított előirányzat</t>
  </si>
  <si>
    <t>Ebből önként vállalt feladat</t>
  </si>
  <si>
    <t>Ebből államigaz-gatási feladat</t>
  </si>
  <si>
    <t>Helyi önkormányzatok kiegészítő támogatásai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</si>
  <si>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</si>
  <si>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</si>
  <si>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</si>
  <si>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</si>
  <si>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</si>
  <si>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</si>
  <si>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</si>
  <si>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</si>
  <si>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</si>
  <si>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</si>
  <si>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</si>
  <si>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</si>
  <si>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</si>
  <si>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</si>
  <si>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</si>
  <si>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</si>
  <si>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</si>
  <si>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</si>
  <si>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</si>
  <si>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</si>
  <si>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</si>
  <si>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</si>
  <si>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</si>
  <si>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</si>
  <si>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</si>
  <si>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</si>
  <si>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</si>
  <si>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</si>
  <si>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</si>
  <si>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</si>
  <si>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</si>
  <si>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</si>
  <si>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</si>
  <si>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</si>
  <si>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</si>
  <si>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</si>
  <si>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</si>
  <si>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</si>
  <si>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</si>
  <si>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</si>
  <si>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</si>
  <si>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</si>
  <si>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</si>
  <si>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</si>
  <si>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</si>
  <si>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</si>
  <si>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</si>
  <si>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</si>
  <si>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</si>
  <si>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</si>
  <si>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</si>
  <si>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</si>
  <si>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</si>
  <si>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</si>
  <si>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</si>
  <si>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</si>
  <si>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</si>
  <si>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</si>
  <si>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</si>
  <si>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</si>
  <si>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</si>
  <si>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</si>
  <si>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</si>
  <si>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</si>
  <si>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</si>
  <si>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</si>
  <si>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</si>
  <si>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</si>
  <si>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</si>
  <si>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</si>
  <si>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</si>
  <si>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</si>
  <si>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</si>
  <si>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</si>
  <si>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</si>
  <si>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</si>
  <si>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</si>
  <si>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</si>
  <si>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</si>
  <si>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</si>
  <si>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</si>
  <si>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</si>
  <si>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</si>
  <si>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</si>
  <si>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</si>
  <si>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Felhasználás
2014. XII.31-ig</t>
  </si>
  <si>
    <t xml:space="preserve">
2015. év utáni szükséglet
</t>
  </si>
  <si>
    <t>Tiszagyulaháza-Újtikos belterületi vízrendezési II. ütem</t>
  </si>
  <si>
    <t>óvoda felújítás</t>
  </si>
  <si>
    <t xml:space="preserve">31.579 </t>
  </si>
  <si>
    <t>busz beszerzés</t>
  </si>
  <si>
    <t>10.110</t>
  </si>
  <si>
    <t>közmunka programok eszköz beszerzései</t>
  </si>
  <si>
    <t>közmunka programok építményei</t>
  </si>
  <si>
    <t>ingatlan vásárlás</t>
  </si>
  <si>
    <t>ÖSSZESEN:</t>
  </si>
  <si>
    <t>EU-s projekt neve, azonosítója:</t>
  </si>
  <si>
    <t>Tiszagyulaháza-Újtikos belterületi vízrendezés II.ütem ÉAOP-5.1.2/D2-11-2011-0026</t>
  </si>
  <si>
    <t>Források</t>
  </si>
  <si>
    <t>2015.</t>
  </si>
  <si>
    <t>2016.</t>
  </si>
  <si>
    <t>2016.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</si>
  <si>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</si>
  <si>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</si>
  <si>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</si>
  <si>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</si>
  <si>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</si>
  <si>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</si>
  <si>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</si>
  <si>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</si>
  <si>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2014.</t>
  </si>
  <si>
    <t>2015. után</t>
  </si>
  <si>
    <t>Személyi jellegű</t>
  </si>
  <si>
    <t>Beruházások, beszerzések</t>
  </si>
  <si>
    <t>Szolgáltatások igénybe vétele</t>
  </si>
  <si>
    <t>fordított áfa</t>
  </si>
  <si>
    <t>átadott pénzeszköz felhalmozásra</t>
  </si>
  <si>
    <t>átadott pénzeszköz működésre</t>
  </si>
  <si>
    <t>1. sz. táblázat</t>
  </si>
  <si>
    <t>2013. évi tény</t>
  </si>
  <si>
    <t>2014. évi 
várható</t>
  </si>
  <si>
    <t xml:space="preserve">   Rövid lejáratú  hitelek, kölcsönök felvétele</t>
  </si>
  <si>
    <t>2. sz. táblázat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</si>
  <si>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</si>
  <si>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</si>
  <si>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</si>
  <si>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</si>
  <si>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</si>
  <si>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</si>
  <si>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</si>
  <si>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</si>
  <si>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</si>
  <si>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</si>
  <si>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</si>
  <si>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</si>
  <si>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</si>
  <si>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</si>
  <si>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</si>
  <si>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</si>
  <si>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</si>
  <si>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</si>
  <si>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</si>
  <si>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</si>
  <si>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</si>
  <si>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</si>
  <si>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</si>
  <si>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</si>
  <si>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</si>
  <si>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</si>
  <si>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</si>
  <si>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</si>
  <si>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</si>
  <si>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</si>
  <si>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</t>
  </si>
  <si>
    <t>L</t>
  </si>
  <si>
    <t>M</t>
  </si>
  <si>
    <t>N</t>
  </si>
  <si>
    <t>O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</si>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</sst>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4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11" fillId="0" borderId="8" xfId="2" applyFont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0" fontId="11" fillId="0" borderId="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vertical="center" wrapText="1"/>
    </xf>
    <xf numFmtId="164" fontId="14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49" fontId="9" fillId="0" borderId="24" xfId="1" applyNumberFormat="1" applyFont="1" applyFill="1" applyBorder="1" applyAlignment="1" applyProtection="1">
      <alignment horizontal="left" vertical="center" wrapText="1" indent="1"/>
    </xf>
    <xf numFmtId="0" fontId="9" fillId="0" borderId="25" xfId="1" applyFont="1" applyFill="1" applyBorder="1" applyAlignment="1" applyProtection="1">
      <alignment horizontal="left" vertical="center" wrapText="1" indent="1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1" xfId="1" applyNumberFormat="1" applyFont="1" applyFill="1" applyBorder="1" applyAlignment="1" applyProtection="1">
      <alignment horizontal="left" vertical="center" wrapText="1" indent="1"/>
    </xf>
    <xf numFmtId="0" fontId="9" fillId="0" borderId="22" xfId="1" applyFont="1" applyFill="1" applyBorder="1" applyAlignment="1" applyProtection="1">
      <alignment horizontal="left" vertical="center" wrapText="1" indent="6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5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32" xfId="2" applyFont="1" applyBorder="1" applyAlignment="1" applyProtection="1">
      <alignment horizontal="left" vertical="center" wrapText="1" indent="1"/>
    </xf>
    <xf numFmtId="0" fontId="15" fillId="0" borderId="33" xfId="2" applyFont="1" applyBorder="1" applyAlignment="1" applyProtection="1">
      <alignment horizontal="left" vertical="center" wrapText="1" indent="1"/>
    </xf>
    <xf numFmtId="0" fontId="5" fillId="0" borderId="0" xfId="2" applyFont="1"/>
    <xf numFmtId="0" fontId="16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center" wrapText="1"/>
    </xf>
    <xf numFmtId="164" fontId="20" fillId="0" borderId="0" xfId="0" applyNumberFormat="1" applyFont="1" applyFill="1" applyAlignment="1" applyProtection="1">
      <alignment vertical="center" wrapText="1"/>
    </xf>
    <xf numFmtId="0" fontId="21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right" vertical="center" indent="1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2" xfId="1" applyFont="1" applyFill="1" applyBorder="1" applyAlignment="1" applyProtection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wrapText="1" indent="1"/>
    </xf>
    <xf numFmtId="0" fontId="22" fillId="0" borderId="0" xfId="0" applyFont="1" applyFill="1" applyAlignment="1">
      <alignment vertical="center" wrapText="1"/>
    </xf>
    <xf numFmtId="49" fontId="9" fillId="0" borderId="14" xfId="1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wrapText="1" indent="1"/>
    </xf>
    <xf numFmtId="0" fontId="23" fillId="0" borderId="0" xfId="0" applyFont="1" applyFill="1" applyAlignment="1">
      <alignment vertical="center" wrapText="1"/>
    </xf>
    <xf numFmtId="0" fontId="11" fillId="0" borderId="3" xfId="0" applyFont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" applyFont="1" applyFill="1" applyBorder="1" applyAlignment="1" applyProtection="1">
      <alignment horizontal="left" vertical="center" wrapText="1" indent="1"/>
    </xf>
    <xf numFmtId="164" fontId="12" fillId="0" borderId="4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wrapText="1"/>
    </xf>
    <xf numFmtId="0" fontId="11" fillId="0" borderId="32" xfId="0" applyFont="1" applyBorder="1" applyAlignment="1" applyProtection="1">
      <alignment horizontal="center" wrapText="1"/>
    </xf>
    <xf numFmtId="0" fontId="11" fillId="0" borderId="33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39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 applyProtection="1">
      <alignment horizontal="right" vertical="center" wrapText="1" indent="1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>
      <alignment vertical="center" wrapText="1"/>
    </xf>
    <xf numFmtId="49" fontId="9" fillId="0" borderId="24" xfId="1" applyNumberFormat="1" applyFont="1" applyFill="1" applyBorder="1" applyAlignment="1" applyProtection="1">
      <alignment horizontal="center" vertical="center" wrapText="1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49" fontId="9" fillId="0" borderId="21" xfId="1" applyNumberFormat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16" fontId="3" fillId="0" borderId="0" xfId="0" applyNumberFormat="1" applyFont="1" applyFill="1" applyAlignment="1">
      <alignment vertical="center" wrapText="1"/>
    </xf>
    <xf numFmtId="164" fontId="11" fillId="0" borderId="10" xfId="0" applyNumberFormat="1" applyFont="1" applyBorder="1" applyAlignment="1" applyProtection="1">
      <alignment horizontal="right" vertical="center" wrapText="1" indent="1"/>
    </xf>
    <xf numFmtId="164" fontId="15" fillId="0" borderId="10" xfId="0" quotePrefix="1" applyNumberFormat="1" applyFont="1" applyBorder="1" applyAlignment="1" applyProtection="1">
      <alignment horizontal="right" vertical="center" wrapText="1" indent="1"/>
    </xf>
    <xf numFmtId="0" fontId="11" fillId="0" borderId="32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164" fontId="9" fillId="2" borderId="16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</xf>
    <xf numFmtId="164" fontId="9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32" xfId="1" applyNumberFormat="1" applyFont="1" applyFill="1" applyBorder="1" applyAlignment="1" applyProtection="1">
      <alignment horizontal="right" vertical="center" wrapText="1" indent="1"/>
    </xf>
    <xf numFmtId="164" fontId="9" fillId="0" borderId="40" xfId="1" applyNumberFormat="1" applyFont="1" applyFill="1" applyBorder="1" applyAlignment="1" applyProtection="1">
      <alignment horizontal="right" vertical="center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9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4" xfId="1" applyNumberFormat="1" applyFont="1" applyFill="1" applyBorder="1" applyAlignment="1" applyProtection="1">
      <alignment horizontal="right" vertical="center" wrapText="1" indent="1"/>
    </xf>
    <xf numFmtId="164" fontId="8" fillId="0" borderId="39" xfId="1" applyNumberFormat="1" applyFont="1" applyFill="1" applyBorder="1" applyAlignment="1" applyProtection="1">
      <alignment horizontal="right" vertical="center" wrapText="1" indent="1"/>
    </xf>
    <xf numFmtId="164" fontId="9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15" fillId="0" borderId="0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textRotation="180" wrapText="1"/>
    </xf>
    <xf numFmtId="164" fontId="26" fillId="0" borderId="35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Continuous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7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10" xfId="0" applyNumberFormat="1" applyFont="1" applyFill="1" applyBorder="1" applyAlignment="1" applyProtection="1">
      <alignment horizontal="centerContinuous" vertical="center" wrapText="1"/>
    </xf>
    <xf numFmtId="164" fontId="26" fillId="0" borderId="3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12" fillId="0" borderId="39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3" fillId="0" borderId="48" xfId="0" applyNumberFormat="1" applyFont="1" applyFill="1" applyBorder="1" applyAlignment="1" applyProtection="1">
      <alignment horizontal="left" vertical="center" wrapText="1" indent="1"/>
    </xf>
    <xf numFmtId="164" fontId="9" fillId="0" borderId="11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4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0" xfId="0" applyNumberFormat="1" applyFont="1" applyFill="1" applyBorder="1" applyAlignment="1" applyProtection="1">
      <alignment horizontal="left" vertical="center" wrapText="1" indent="1"/>
    </xf>
    <xf numFmtId="164" fontId="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5" fillId="0" borderId="53" xfId="0" applyNumberFormat="1" applyFont="1" applyFill="1" applyBorder="1" applyAlignment="1" applyProtection="1">
      <alignment horizontal="left" vertical="center" wrapText="1" indent="1"/>
    </xf>
    <xf numFmtId="164" fontId="13" fillId="0" borderId="28" xfId="0" applyNumberFormat="1" applyFont="1" applyFill="1" applyBorder="1" applyAlignment="1" applyProtection="1">
      <alignment horizontal="left" vertical="center" wrapText="1" indent="1"/>
    </xf>
    <xf numFmtId="164" fontId="28" fillId="0" borderId="31" xfId="0" applyNumberFormat="1" applyFont="1" applyFill="1" applyBorder="1" applyAlignment="1" applyProtection="1">
      <alignment horizontal="right" vertical="center" wrapText="1" indent="1"/>
    </xf>
    <xf numFmtId="164" fontId="28" fillId="0" borderId="54" xfId="0" applyNumberFormat="1" applyFont="1" applyFill="1" applyBorder="1" applyAlignment="1" applyProtection="1">
      <alignment horizontal="right" vertical="center" wrapText="1" indent="1"/>
    </xf>
    <xf numFmtId="164" fontId="13" fillId="0" borderId="14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4" xfId="0" applyNumberFormat="1" applyFont="1" applyFill="1" applyBorder="1" applyAlignment="1" applyProtection="1">
      <alignment horizontal="left" vertical="center" wrapText="1" indent="1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right" vertical="center" wrapText="1" indent="1"/>
    </xf>
    <xf numFmtId="164" fontId="28" fillId="0" borderId="27" xfId="0" applyNumberFormat="1" applyFont="1" applyFill="1" applyBorder="1" applyAlignment="1" applyProtection="1">
      <alignment horizontal="right" vertical="center" wrapText="1" indent="1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5" xfId="0" applyNumberFormat="1" applyFont="1" applyFill="1" applyBorder="1" applyAlignment="1" applyProtection="1">
      <alignment horizontal="right" vertical="center" wrapText="1" indent="1"/>
    </xf>
    <xf numFmtId="164" fontId="27" fillId="0" borderId="34" xfId="0" applyNumberFormat="1" applyFont="1" applyFill="1" applyBorder="1" applyAlignment="1" applyProtection="1">
      <alignment horizontal="left" vertical="center" wrapText="1" indent="1"/>
    </xf>
    <xf numFmtId="164" fontId="27" fillId="0" borderId="39" xfId="0" applyNumberFormat="1" applyFont="1" applyFill="1" applyBorder="1" applyAlignment="1" applyProtection="1">
      <alignment horizontal="right" vertical="center" wrapText="1" indent="1"/>
    </xf>
    <xf numFmtId="164" fontId="29" fillId="0" borderId="55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Continuous" vertical="center"/>
    </xf>
    <xf numFmtId="164" fontId="26" fillId="0" borderId="43" xfId="0" applyNumberFormat="1" applyFont="1" applyFill="1" applyBorder="1" applyAlignment="1" applyProtection="1">
      <alignment horizontal="center" vertical="center" wrapText="1"/>
    </xf>
    <xf numFmtId="164" fontId="26" fillId="0" borderId="46" xfId="0" applyNumberFormat="1" applyFont="1" applyFill="1" applyBorder="1" applyAlignment="1" applyProtection="1">
      <alignment horizontal="center" vertical="center" wrapText="1"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0" applyNumberFormat="1" applyFont="1" applyFill="1" applyBorder="1" applyAlignment="1" applyProtection="1">
      <alignment horizontal="left" vertical="center" wrapText="1" indent="1"/>
    </xf>
    <xf numFmtId="164" fontId="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left" vertical="center" wrapText="1" indent="1"/>
    </xf>
    <xf numFmtId="164" fontId="28" fillId="0" borderId="12" xfId="0" applyNumberFormat="1" applyFont="1" applyFill="1" applyBorder="1" applyAlignment="1" applyProtection="1">
      <alignment horizontal="right" vertical="center" wrapText="1" indent="1"/>
    </xf>
    <xf numFmtId="164" fontId="28" fillId="0" borderId="49" xfId="0" applyNumberFormat="1" applyFont="1" applyFill="1" applyBorder="1" applyAlignment="1" applyProtection="1">
      <alignment horizontal="righ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2"/>
    </xf>
    <xf numFmtId="164" fontId="13" fillId="0" borderId="15" xfId="0" applyNumberFormat="1" applyFont="1" applyFill="1" applyBorder="1" applyAlignment="1" applyProtection="1">
      <alignment horizontal="left" vertical="center" wrapText="1" indent="2"/>
    </xf>
    <xf numFmtId="164" fontId="28" fillId="0" borderId="15" xfId="0" applyNumberFormat="1" applyFont="1" applyFill="1" applyBorder="1" applyAlignment="1" applyProtection="1">
      <alignment horizontal="lef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 indent="2"/>
    </xf>
    <xf numFmtId="164" fontId="9" fillId="0" borderId="17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6" fillId="0" borderId="39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8" fillId="0" borderId="33" xfId="0" applyNumberFormat="1" applyFont="1" applyFill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164" fontId="8" fillId="0" borderId="40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16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right"/>
    </xf>
    <xf numFmtId="0" fontId="15" fillId="0" borderId="35" xfId="0" applyFont="1" applyFill="1" applyBorder="1" applyAlignment="1">
      <alignment horizontal="center"/>
    </xf>
    <xf numFmtId="0" fontId="26" fillId="0" borderId="59" xfId="0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26" fillId="0" borderId="59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>
      <alignment horizontal="center"/>
    </xf>
    <xf numFmtId="49" fontId="13" fillId="0" borderId="60" xfId="0" applyNumberFormat="1" applyFont="1" applyFill="1" applyBorder="1" applyAlignment="1" applyProtection="1">
      <alignment vertical="center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</xf>
    <xf numFmtId="0" fontId="3" fillId="0" borderId="44" xfId="0" applyFont="1" applyFill="1" applyBorder="1" applyAlignment="1">
      <alignment horizontal="center"/>
    </xf>
    <xf numFmtId="49" fontId="28" fillId="0" borderId="27" xfId="0" quotePrefix="1" applyNumberFormat="1" applyFont="1" applyFill="1" applyBorder="1" applyAlignment="1" applyProtection="1">
      <alignment horizontal="left" vertical="center" indent="1"/>
    </xf>
    <xf numFmtId="3" fontId="28" fillId="0" borderId="15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</xf>
    <xf numFmtId="49" fontId="13" fillId="0" borderId="27" xfId="0" applyNumberFormat="1" applyFont="1" applyFill="1" applyBorder="1" applyAlignment="1" applyProtection="1">
      <alignment vertical="center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</xf>
    <xf numFmtId="49" fontId="13" fillId="0" borderId="52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49" fontId="26" fillId="0" borderId="47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vertical="center"/>
    </xf>
    <xf numFmtId="3" fontId="13" fillId="0" borderId="1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49" fontId="13" fillId="0" borderId="27" xfId="0" applyNumberFormat="1" applyFont="1" applyFill="1" applyBorder="1" applyAlignment="1" applyProtection="1">
      <alignment horizontal="left" vertical="center"/>
    </xf>
    <xf numFmtId="49" fontId="13" fillId="0" borderId="27" xfId="0" applyNumberFormat="1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</xf>
    <xf numFmtId="49" fontId="28" fillId="0" borderId="0" xfId="0" quotePrefix="1" applyNumberFormat="1" applyFont="1" applyFill="1" applyBorder="1" applyAlignment="1" applyProtection="1">
      <alignment horizontal="left" vertical="center" indent="1"/>
    </xf>
    <xf numFmtId="3" fontId="28" fillId="0" borderId="0" xfId="0" applyNumberFormat="1" applyFont="1" applyFill="1" applyBorder="1" applyAlignment="1" applyProtection="1">
      <alignment vertical="center"/>
      <protection locked="0"/>
    </xf>
    <xf numFmtId="3" fontId="28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/>
    </xf>
    <xf numFmtId="0" fontId="3" fillId="0" borderId="0" xfId="0" applyFont="1" applyFill="1" applyAlignment="1"/>
    <xf numFmtId="0" fontId="13" fillId="0" borderId="0" xfId="0" applyFont="1" applyFill="1" applyBorder="1" applyAlignment="1" applyProtection="1">
      <alignment horizontal="left" indent="1"/>
      <protection locked="0"/>
    </xf>
    <xf numFmtId="0" fontId="13" fillId="0" borderId="0" xfId="0" applyFont="1" applyFill="1" applyBorder="1" applyAlignment="1" applyProtection="1">
      <alignment horizontal="right" indent="1"/>
      <protection locked="0"/>
    </xf>
    <xf numFmtId="0" fontId="26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right" indent="1"/>
    </xf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7" fillId="0" borderId="47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9" fillId="0" borderId="0" xfId="1" applyFont="1" applyFill="1"/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6" xfId="1" applyNumberFormat="1" applyFont="1" applyFill="1" applyBorder="1" applyAlignment="1" applyProtection="1">
      <alignment horizontal="right" vertical="center" wrapText="1" indent="1"/>
    </xf>
    <xf numFmtId="0" fontId="31" fillId="0" borderId="0" xfId="1" applyFont="1" applyFill="1"/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6" xfId="1" applyNumberFormat="1" applyFont="1" applyFill="1" applyBorder="1" applyAlignment="1" applyProtection="1">
      <alignment horizontal="right" vertical="center" wrapText="1" inden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62" xfId="1" applyNumberFormat="1" applyFont="1" applyFill="1" applyBorder="1" applyAlignment="1" applyProtection="1">
      <alignment horizontal="righ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6" fillId="0" borderId="0" xfId="1" applyFont="1" applyFill="1"/>
    <xf numFmtId="0" fontId="10" fillId="0" borderId="11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14" fillId="0" borderId="55" xfId="1" applyFont="1" applyFill="1" applyBorder="1" applyAlignment="1" applyProtection="1">
      <alignment horizontal="center" vertical="center" wrapText="1"/>
    </xf>
    <xf numFmtId="0" fontId="14" fillId="0" borderId="55" xfId="1" applyFont="1" applyFill="1" applyBorder="1" applyAlignment="1" applyProtection="1">
      <alignment vertical="center" wrapText="1"/>
    </xf>
    <xf numFmtId="164" fontId="14" fillId="0" borderId="55" xfId="1" applyNumberFormat="1" applyFont="1" applyFill="1" applyBorder="1" applyAlignment="1" applyProtection="1">
      <alignment horizontal="right" vertical="center" wrapText="1" indent="1"/>
    </xf>
    <xf numFmtId="0" fontId="9" fillId="0" borderId="55" xfId="1" applyFont="1" applyFill="1" applyBorder="1" applyAlignment="1" applyProtection="1">
      <alignment horizontal="right" vertical="center" wrapText="1" indent="1"/>
      <protection locked="0"/>
    </xf>
    <xf numFmtId="164" fontId="13" fillId="0" borderId="5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 applyProtection="1">
      <alignment horizontal="right" vertical="center"/>
    </xf>
    <xf numFmtId="164" fontId="8" fillId="0" borderId="41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</xf>
    <xf numFmtId="164" fontId="9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6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3" xfId="0" applyNumberFormat="1" applyFont="1" applyBorder="1" applyAlignment="1" applyProtection="1">
      <alignment horizontal="right" vertical="center" wrapText="1" indent="1"/>
    </xf>
    <xf numFmtId="164" fontId="11" fillId="0" borderId="6" xfId="0" applyNumberFormat="1" applyFont="1" applyBorder="1" applyAlignment="1" applyProtection="1">
      <alignment horizontal="right" vertical="center" wrapText="1" indent="1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164" fontId="15" fillId="0" borderId="3" xfId="0" quotePrefix="1" applyNumberFormat="1" applyFont="1" applyBorder="1" applyAlignment="1" applyProtection="1">
      <alignment horizontal="right" vertical="center" wrapText="1" indent="1"/>
    </xf>
    <xf numFmtId="164" fontId="15" fillId="0" borderId="6" xfId="0" quotePrefix="1" applyNumberFormat="1" applyFont="1" applyBorder="1" applyAlignment="1" applyProtection="1">
      <alignment horizontal="right" vertical="center" wrapText="1" indent="1"/>
    </xf>
    <xf numFmtId="0" fontId="11" fillId="0" borderId="32" xfId="0" applyFont="1" applyBorder="1" applyAlignment="1" applyProtection="1">
      <alignment horizontal="left" vertical="center" wrapText="1" indent="1"/>
    </xf>
    <xf numFmtId="0" fontId="3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2" fillId="0" borderId="0" xfId="0" applyNumberFormat="1" applyFont="1" applyFill="1" applyAlignment="1">
      <alignment vertical="center" wrapText="1"/>
    </xf>
    <xf numFmtId="0" fontId="30" fillId="0" borderId="0" xfId="0" applyFont="1" applyFill="1" applyBorder="1" applyAlignment="1" applyProtection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 applyProtection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 applyProtection="1">
      <alignment horizontal="left" vertical="center" wrapText="1" indent="1"/>
    </xf>
    <xf numFmtId="0" fontId="10" fillId="0" borderId="27" xfId="0" applyFont="1" applyFill="1" applyBorder="1" applyAlignment="1" applyProtection="1">
      <alignment horizontal="left" vertical="center" wrapText="1" indent="8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 applyProtection="1">
      <alignment vertical="center" wrapText="1"/>
    </xf>
    <xf numFmtId="164" fontId="12" fillId="0" borderId="33" xfId="0" applyNumberFormat="1" applyFont="1" applyFill="1" applyBorder="1" applyAlignment="1" applyProtection="1">
      <alignment vertical="center" wrapText="1"/>
    </xf>
    <xf numFmtId="164" fontId="12" fillId="0" borderId="4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3" fillId="0" borderId="55" xfId="0" applyFont="1" applyFill="1" applyBorder="1" applyAlignment="1">
      <alignment horizontal="justify" vertical="center" wrapText="1"/>
    </xf>
    <xf numFmtId="0" fontId="16" fillId="0" borderId="0" xfId="6" applyFont="1" applyFill="1" applyAlignment="1" applyProtection="1">
      <alignment horizontal="center" wrapText="1"/>
    </xf>
    <xf numFmtId="0" fontId="16" fillId="0" borderId="0" xfId="6" applyFont="1" applyFill="1" applyAlignment="1" applyProtection="1">
      <alignment horizontal="center"/>
    </xf>
    <xf numFmtId="0" fontId="1" fillId="0" borderId="0" xfId="6" applyFont="1" applyFill="1" applyProtection="1">
      <protection locked="0"/>
    </xf>
    <xf numFmtId="0" fontId="1" fillId="0" borderId="0" xfId="6" applyFont="1" applyFill="1" applyProtection="1"/>
    <xf numFmtId="0" fontId="26" fillId="0" borderId="7" xfId="6" applyFont="1" applyFill="1" applyBorder="1" applyAlignment="1" applyProtection="1">
      <alignment horizontal="center" vertical="center" wrapText="1"/>
    </xf>
    <xf numFmtId="0" fontId="26" fillId="0" borderId="8" xfId="6" applyFont="1" applyFill="1" applyBorder="1" applyAlignment="1" applyProtection="1">
      <alignment horizontal="center" vertical="center"/>
    </xf>
    <xf numFmtId="0" fontId="26" fillId="0" borderId="9" xfId="6" applyFont="1" applyFill="1" applyBorder="1" applyAlignment="1" applyProtection="1">
      <alignment horizontal="center" vertical="center"/>
    </xf>
    <xf numFmtId="0" fontId="26" fillId="0" borderId="69" xfId="6" applyFont="1" applyFill="1" applyBorder="1" applyAlignment="1" applyProtection="1">
      <alignment horizontal="center" vertical="center" wrapText="1"/>
    </xf>
    <xf numFmtId="0" fontId="26" fillId="0" borderId="2" xfId="6" applyFont="1" applyFill="1" applyBorder="1" applyAlignment="1" applyProtection="1">
      <alignment horizontal="center" vertical="center"/>
    </xf>
    <xf numFmtId="0" fontId="26" fillId="0" borderId="3" xfId="6" applyFont="1" applyFill="1" applyBorder="1" applyAlignment="1" applyProtection="1">
      <alignment horizontal="center" vertical="center"/>
    </xf>
    <xf numFmtId="0" fontId="26" fillId="0" borderId="10" xfId="6" applyFont="1" applyFill="1" applyBorder="1" applyAlignment="1" applyProtection="1">
      <alignment horizontal="center" vertical="center"/>
    </xf>
    <xf numFmtId="0" fontId="13" fillId="0" borderId="2" xfId="6" applyFont="1" applyFill="1" applyBorder="1" applyAlignment="1" applyProtection="1">
      <alignment horizontal="left" vertical="center" indent="1"/>
    </xf>
    <xf numFmtId="0" fontId="4" fillId="0" borderId="57" xfId="6" applyFont="1" applyFill="1" applyBorder="1" applyAlignment="1" applyProtection="1">
      <alignment horizontal="left" vertical="center" indent="1"/>
    </xf>
    <xf numFmtId="0" fontId="4" fillId="0" borderId="1" xfId="6" applyFont="1" applyFill="1" applyBorder="1" applyAlignment="1" applyProtection="1">
      <alignment horizontal="left" vertical="center" indent="1"/>
    </xf>
    <xf numFmtId="0" fontId="4" fillId="0" borderId="38" xfId="6" applyFont="1" applyFill="1" applyBorder="1" applyAlignment="1" applyProtection="1">
      <alignment horizontal="left" vertical="center" indent="1"/>
    </xf>
    <xf numFmtId="0" fontId="1" fillId="0" borderId="0" xfId="6" applyFont="1" applyFill="1" applyAlignment="1" applyProtection="1">
      <alignment vertical="center"/>
    </xf>
    <xf numFmtId="0" fontId="13" fillId="0" borderId="28" xfId="6" applyFont="1" applyFill="1" applyBorder="1" applyAlignment="1" applyProtection="1">
      <alignment horizontal="left" vertical="center" indent="1"/>
    </xf>
    <xf numFmtId="0" fontId="13" fillId="0" borderId="31" xfId="6" applyFont="1" applyFill="1" applyBorder="1" applyAlignment="1" applyProtection="1">
      <alignment horizontal="left" vertical="center" wrapText="1" indent="1"/>
    </xf>
    <xf numFmtId="164" fontId="13" fillId="0" borderId="31" xfId="6" applyNumberFormat="1" applyFont="1" applyFill="1" applyBorder="1" applyAlignment="1" applyProtection="1">
      <alignment vertical="center"/>
      <protection locked="0"/>
    </xf>
    <xf numFmtId="164" fontId="13" fillId="0" borderId="20" xfId="6" applyNumberFormat="1" applyFont="1" applyFill="1" applyBorder="1" applyAlignment="1" applyProtection="1">
      <alignment vertical="center"/>
    </xf>
    <xf numFmtId="0" fontId="13" fillId="0" borderId="14" xfId="6" applyFont="1" applyFill="1" applyBorder="1" applyAlignment="1" applyProtection="1">
      <alignment horizontal="left" vertical="center" indent="1"/>
    </xf>
    <xf numFmtId="0" fontId="13" fillId="0" borderId="15" xfId="6" applyFont="1" applyFill="1" applyBorder="1" applyAlignment="1" applyProtection="1">
      <alignment horizontal="left" vertical="center" wrapText="1" indent="1"/>
    </xf>
    <xf numFmtId="164" fontId="13" fillId="0" borderId="15" xfId="6" applyNumberFormat="1" applyFont="1" applyFill="1" applyBorder="1" applyAlignment="1" applyProtection="1">
      <alignment vertical="center"/>
      <protection locked="0"/>
    </xf>
    <xf numFmtId="164" fontId="13" fillId="0" borderId="16" xfId="6" applyNumberFormat="1" applyFont="1" applyFill="1" applyBorder="1" applyAlignment="1" applyProtection="1">
      <alignment vertical="center"/>
    </xf>
    <xf numFmtId="0" fontId="1" fillId="0" borderId="0" xfId="6" applyFont="1" applyFill="1" applyAlignment="1" applyProtection="1">
      <alignment vertical="center"/>
      <protection locked="0"/>
    </xf>
    <xf numFmtId="0" fontId="13" fillId="0" borderId="12" xfId="6" applyFont="1" applyFill="1" applyBorder="1" applyAlignment="1" applyProtection="1">
      <alignment horizontal="left" vertical="center" wrapText="1" indent="1"/>
    </xf>
    <xf numFmtId="164" fontId="13" fillId="0" borderId="12" xfId="6" applyNumberFormat="1" applyFont="1" applyFill="1" applyBorder="1" applyAlignment="1" applyProtection="1">
      <alignment vertical="center"/>
      <protection locked="0"/>
    </xf>
    <xf numFmtId="164" fontId="13" fillId="0" borderId="13" xfId="6" applyNumberFormat="1" applyFont="1" applyFill="1" applyBorder="1" applyAlignment="1" applyProtection="1">
      <alignment vertical="center"/>
    </xf>
    <xf numFmtId="0" fontId="13" fillId="0" borderId="15" xfId="6" applyFont="1" applyFill="1" applyBorder="1" applyAlignment="1" applyProtection="1">
      <alignment horizontal="left" vertical="center" indent="1"/>
    </xf>
    <xf numFmtId="164" fontId="13" fillId="0" borderId="3" xfId="6" applyNumberFormat="1" applyFont="1" applyFill="1" applyBorder="1" applyProtection="1"/>
    <xf numFmtId="0" fontId="26" fillId="0" borderId="3" xfId="6" applyFont="1" applyFill="1" applyBorder="1" applyAlignment="1" applyProtection="1">
      <alignment horizontal="left" vertical="center" indent="1"/>
    </xf>
    <xf numFmtId="164" fontId="12" fillId="0" borderId="3" xfId="6" applyNumberFormat="1" applyFont="1" applyFill="1" applyBorder="1" applyAlignment="1" applyProtection="1">
      <alignment vertical="center"/>
    </xf>
    <xf numFmtId="164" fontId="12" fillId="0" borderId="10" xfId="6" applyNumberFormat="1" applyFont="1" applyFill="1" applyBorder="1" applyAlignment="1" applyProtection="1">
      <alignment vertical="center"/>
    </xf>
    <xf numFmtId="0" fontId="4" fillId="0" borderId="4" xfId="6" applyFont="1" applyFill="1" applyBorder="1" applyAlignment="1" applyProtection="1">
      <alignment horizontal="left" vertical="center" indent="1"/>
    </xf>
    <xf numFmtId="0" fontId="4" fillId="0" borderId="5" xfId="6" applyFont="1" applyFill="1" applyBorder="1" applyAlignment="1" applyProtection="1">
      <alignment horizontal="left" vertical="center" indent="1"/>
    </xf>
    <xf numFmtId="0" fontId="4" fillId="0" borderId="6" xfId="6" applyFont="1" applyFill="1" applyBorder="1" applyAlignment="1" applyProtection="1">
      <alignment horizontal="left" vertical="center" indent="1"/>
    </xf>
    <xf numFmtId="0" fontId="13" fillId="0" borderId="11" xfId="6" applyFont="1" applyFill="1" applyBorder="1" applyAlignment="1" applyProtection="1">
      <alignment horizontal="left" vertical="center" indent="1"/>
    </xf>
    <xf numFmtId="0" fontId="13" fillId="0" borderId="12" xfId="6" applyFont="1" applyFill="1" applyBorder="1" applyAlignment="1" applyProtection="1">
      <alignment horizontal="left" vertical="center" indent="1"/>
    </xf>
    <xf numFmtId="0" fontId="12" fillId="0" borderId="2" xfId="6" applyFont="1" applyFill="1" applyBorder="1" applyAlignment="1" applyProtection="1">
      <alignment horizontal="left" vertical="center" indent="1"/>
    </xf>
    <xf numFmtId="0" fontId="26" fillId="0" borderId="3" xfId="6" applyFont="1" applyFill="1" applyBorder="1" applyAlignment="1" applyProtection="1">
      <alignment horizontal="left" indent="1"/>
    </xf>
    <xf numFmtId="164" fontId="12" fillId="0" borderId="3" xfId="6" applyNumberFormat="1" applyFont="1" applyFill="1" applyBorder="1" applyProtection="1"/>
    <xf numFmtId="0" fontId="5" fillId="0" borderId="0" xfId="6" applyFont="1" applyFill="1" applyProtection="1"/>
    <xf numFmtId="0" fontId="33" fillId="0" borderId="0" xfId="6" applyFont="1" applyFill="1" applyProtection="1">
      <protection locked="0"/>
    </xf>
    <xf numFmtId="0" fontId="16" fillId="0" borderId="0" xfId="6" applyFont="1" applyFill="1" applyProtection="1">
      <protection locked="0"/>
    </xf>
  </cellXfs>
  <cellStyles count="7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  <cellStyle name="Normál_SEGEDLETEK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view="pageLayout" zoomScaleNormal="100" workbookViewId="0">
      <selection activeCell="C23" sqref="C23"/>
    </sheetView>
  </sheetViews>
  <sheetFormatPr defaultRowHeight="15" x14ac:dyDescent="0.25"/>
  <cols>
    <col min="1" max="1" width="5.85546875" style="2" customWidth="1"/>
    <col min="2" max="2" width="47.5703125" style="2" customWidth="1"/>
    <col min="3" max="3" width="9.42578125" style="2" customWidth="1"/>
    <col min="4" max="4" width="10.85546875" style="2" customWidth="1"/>
    <col min="5" max="5" width="10.42578125" style="2" customWidth="1"/>
    <col min="6" max="6" width="11.7109375" style="2" customWidth="1"/>
    <col min="7" max="7" width="9.42578125" style="2" customWidth="1"/>
    <col min="8" max="8" width="10.85546875" style="2" customWidth="1"/>
    <col min="9" max="9" width="10.42578125" style="2" customWidth="1"/>
    <col min="10" max="10" width="11.7109375" style="2" customWidth="1"/>
    <col min="11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</row>
    <row r="2" spans="1:10" ht="15.75" thickBot="1" x14ac:dyDescent="0.3">
      <c r="A2" s="3" t="s">
        <v>1</v>
      </c>
      <c r="B2" s="3"/>
      <c r="C2" s="4"/>
      <c r="D2" s="4"/>
      <c r="E2" s="4"/>
      <c r="F2" s="4"/>
      <c r="G2" s="4"/>
      <c r="H2" s="4"/>
      <c r="I2" s="4"/>
      <c r="J2" s="4" t="s">
        <v>2</v>
      </c>
    </row>
    <row r="3" spans="1:10" ht="24.75" thickBot="1" x14ac:dyDescent="0.3">
      <c r="A3" s="5" t="s">
        <v>3</v>
      </c>
      <c r="B3" s="6" t="s">
        <v>4</v>
      </c>
      <c r="C3" s="7" t="s">
        <v>5</v>
      </c>
      <c r="D3" s="8"/>
      <c r="E3" s="8"/>
      <c r="F3" s="9"/>
      <c r="G3" s="7" t="s">
        <v>6</v>
      </c>
      <c r="H3" s="8"/>
      <c r="I3" s="8"/>
      <c r="J3" s="9"/>
    </row>
    <row r="4" spans="1:10" ht="15.75" thickBot="1" x14ac:dyDescent="0.3">
      <c r="A4" s="10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ht="42.75" thickBot="1" x14ac:dyDescent="0.3">
      <c r="A5" s="10"/>
      <c r="B5" s="11"/>
      <c r="C5" s="12" t="s">
        <v>17</v>
      </c>
      <c r="D5" s="12" t="s">
        <v>18</v>
      </c>
      <c r="E5" s="12" t="s">
        <v>19</v>
      </c>
      <c r="F5" s="12" t="s">
        <v>20</v>
      </c>
      <c r="G5" s="12" t="s">
        <v>17</v>
      </c>
      <c r="H5" s="12" t="s">
        <v>18</v>
      </c>
      <c r="I5" s="12" t="s">
        <v>19</v>
      </c>
      <c r="J5" s="12" t="s">
        <v>20</v>
      </c>
    </row>
    <row r="6" spans="1:10" ht="15.75" thickBot="1" x14ac:dyDescent="0.3">
      <c r="A6" s="13" t="s">
        <v>21</v>
      </c>
      <c r="B6" s="14" t="s">
        <v>22</v>
      </c>
      <c r="C6" s="15">
        <f>C7+C8+C9+C10+C11</f>
        <v>63160</v>
      </c>
      <c r="D6" s="15">
        <f>D7+D8+D9+D10+D11</f>
        <v>63160</v>
      </c>
      <c r="E6" s="15">
        <v>0</v>
      </c>
      <c r="F6" s="15">
        <v>0</v>
      </c>
      <c r="G6" s="15">
        <f>G7+G8+G9+G10+G11</f>
        <v>46889</v>
      </c>
      <c r="H6" s="15">
        <f>H7+H8+H9+H10+H11</f>
        <v>46889</v>
      </c>
      <c r="I6" s="15">
        <v>0</v>
      </c>
      <c r="J6" s="15">
        <v>0</v>
      </c>
    </row>
    <row r="7" spans="1:10" ht="16.5" customHeight="1" x14ac:dyDescent="0.25">
      <c r="A7" s="16" t="s">
        <v>23</v>
      </c>
      <c r="B7" s="17" t="s">
        <v>24</v>
      </c>
      <c r="C7" s="18">
        <f>D7+E7+F7</f>
        <v>17622</v>
      </c>
      <c r="D7" s="18">
        <v>17622</v>
      </c>
      <c r="E7" s="18"/>
      <c r="F7" s="18"/>
      <c r="G7" s="18">
        <f>H7+I7+J7</f>
        <v>13762</v>
      </c>
      <c r="H7" s="18">
        <v>13762</v>
      </c>
      <c r="I7" s="18"/>
      <c r="J7" s="18"/>
    </row>
    <row r="8" spans="1:10" ht="18" customHeight="1" x14ac:dyDescent="0.25">
      <c r="A8" s="19" t="s">
        <v>25</v>
      </c>
      <c r="B8" s="20" t="s">
        <v>26</v>
      </c>
      <c r="C8" s="18">
        <f>D8+E8+F8</f>
        <v>14431</v>
      </c>
      <c r="D8" s="18">
        <v>14431</v>
      </c>
      <c r="E8" s="18"/>
      <c r="F8" s="18"/>
      <c r="G8" s="18">
        <f>H8+I8+J8</f>
        <v>14431</v>
      </c>
      <c r="H8" s="18">
        <v>14431</v>
      </c>
      <c r="I8" s="18"/>
      <c r="J8" s="18"/>
    </row>
    <row r="9" spans="1:10" ht="18" customHeight="1" x14ac:dyDescent="0.25">
      <c r="A9" s="19" t="s">
        <v>27</v>
      </c>
      <c r="B9" s="20" t="s">
        <v>28</v>
      </c>
      <c r="C9" s="18">
        <f>D9+E9+F9</f>
        <v>15035</v>
      </c>
      <c r="D9" s="18">
        <v>15035</v>
      </c>
      <c r="E9" s="18"/>
      <c r="F9" s="18"/>
      <c r="G9" s="18">
        <f>H9+I9+J9</f>
        <v>16301</v>
      </c>
      <c r="H9" s="18">
        <v>16301</v>
      </c>
      <c r="I9" s="18"/>
      <c r="J9" s="18"/>
    </row>
    <row r="10" spans="1:10" x14ac:dyDescent="0.25">
      <c r="A10" s="19" t="s">
        <v>29</v>
      </c>
      <c r="B10" s="20" t="s">
        <v>30</v>
      </c>
      <c r="C10" s="18">
        <f>D10+E10+F10</f>
        <v>1200</v>
      </c>
      <c r="D10" s="18">
        <v>1200</v>
      </c>
      <c r="E10" s="18"/>
      <c r="F10" s="18"/>
      <c r="G10" s="18">
        <f>H10+I10+J10</f>
        <v>1200</v>
      </c>
      <c r="H10" s="18">
        <v>1200</v>
      </c>
      <c r="I10" s="18"/>
      <c r="J10" s="18"/>
    </row>
    <row r="11" spans="1:10" ht="24" thickBot="1" x14ac:dyDescent="0.3">
      <c r="A11" s="19" t="s">
        <v>31</v>
      </c>
      <c r="B11" s="20" t="s">
        <v>32</v>
      </c>
      <c r="C11" s="18">
        <v>14872</v>
      </c>
      <c r="D11" s="18">
        <v>14872</v>
      </c>
      <c r="E11" s="18"/>
      <c r="F11" s="18"/>
      <c r="G11" s="18">
        <v>1195</v>
      </c>
      <c r="H11" s="18">
        <v>1195</v>
      </c>
      <c r="I11" s="18"/>
      <c r="J11" s="18"/>
    </row>
    <row r="12" spans="1:10" ht="21.75" thickBot="1" x14ac:dyDescent="0.3">
      <c r="A12" s="13" t="s">
        <v>33</v>
      </c>
      <c r="B12" s="21" t="s">
        <v>34</v>
      </c>
      <c r="C12" s="15">
        <v>21671</v>
      </c>
      <c r="D12" s="15">
        <v>0</v>
      </c>
      <c r="E12" s="15">
        <v>21671</v>
      </c>
      <c r="F12" s="15">
        <v>0</v>
      </c>
      <c r="G12" s="15">
        <v>73582</v>
      </c>
      <c r="H12" s="15">
        <v>0</v>
      </c>
      <c r="I12" s="15">
        <v>73582</v>
      </c>
      <c r="J12" s="15">
        <v>0</v>
      </c>
    </row>
    <row r="13" spans="1:10" x14ac:dyDescent="0.25">
      <c r="A13" s="16" t="s">
        <v>35</v>
      </c>
      <c r="B13" s="17" t="s">
        <v>36</v>
      </c>
      <c r="C13" s="18">
        <f t="shared" ref="C13:C18" si="0">D13+E13+F13</f>
        <v>0</v>
      </c>
      <c r="D13" s="18"/>
      <c r="E13" s="18"/>
      <c r="F13" s="18"/>
      <c r="G13" s="18">
        <f>H13+I13+J13</f>
        <v>0</v>
      </c>
      <c r="H13" s="18"/>
      <c r="I13" s="18"/>
      <c r="J13" s="18"/>
    </row>
    <row r="14" spans="1:10" ht="17.25" customHeight="1" x14ac:dyDescent="0.25">
      <c r="A14" s="19" t="s">
        <v>37</v>
      </c>
      <c r="B14" s="20" t="s">
        <v>38</v>
      </c>
      <c r="C14" s="18">
        <f t="shared" si="0"/>
        <v>0</v>
      </c>
      <c r="D14" s="22"/>
      <c r="E14" s="22"/>
      <c r="F14" s="22"/>
      <c r="G14" s="18">
        <f>H14+I14+J14</f>
        <v>0</v>
      </c>
      <c r="H14" s="22"/>
      <c r="I14" s="22"/>
      <c r="J14" s="22"/>
    </row>
    <row r="15" spans="1:10" ht="17.25" customHeight="1" x14ac:dyDescent="0.25">
      <c r="A15" s="19" t="s">
        <v>39</v>
      </c>
      <c r="B15" s="20" t="s">
        <v>40</v>
      </c>
      <c r="C15" s="18">
        <f t="shared" si="0"/>
        <v>0</v>
      </c>
      <c r="D15" s="22"/>
      <c r="E15" s="22"/>
      <c r="F15" s="22"/>
      <c r="G15" s="18">
        <f>H15+I15+J15</f>
        <v>0</v>
      </c>
      <c r="H15" s="22"/>
      <c r="I15" s="22"/>
      <c r="J15" s="22"/>
    </row>
    <row r="16" spans="1:10" ht="18" customHeight="1" x14ac:dyDescent="0.25">
      <c r="A16" s="19" t="s">
        <v>41</v>
      </c>
      <c r="B16" s="20" t="s">
        <v>42</v>
      </c>
      <c r="C16" s="18">
        <f t="shared" si="0"/>
        <v>0</v>
      </c>
      <c r="D16" s="22"/>
      <c r="E16" s="22"/>
      <c r="F16" s="22"/>
      <c r="G16" s="18">
        <f>H16+I16+J16</f>
        <v>0</v>
      </c>
      <c r="H16" s="22"/>
      <c r="I16" s="22"/>
      <c r="J16" s="22"/>
    </row>
    <row r="17" spans="1:10" x14ac:dyDescent="0.25">
      <c r="A17" s="19" t="s">
        <v>43</v>
      </c>
      <c r="B17" s="20" t="s">
        <v>44</v>
      </c>
      <c r="C17" s="18">
        <f t="shared" si="0"/>
        <v>21671</v>
      </c>
      <c r="D17" s="22"/>
      <c r="E17" s="22">
        <v>21671</v>
      </c>
      <c r="F17" s="22"/>
      <c r="G17" s="18">
        <f>75155-1573</f>
        <v>73582</v>
      </c>
      <c r="H17" s="22"/>
      <c r="I17" s="22">
        <f>75155-1573</f>
        <v>73582</v>
      </c>
      <c r="J17" s="22"/>
    </row>
    <row r="18" spans="1:10" ht="15.75" thickBot="1" x14ac:dyDescent="0.3">
      <c r="A18" s="23" t="s">
        <v>45</v>
      </c>
      <c r="B18" s="24" t="s">
        <v>46</v>
      </c>
      <c r="C18" s="18">
        <f t="shared" si="0"/>
        <v>21671</v>
      </c>
      <c r="D18" s="25"/>
      <c r="E18" s="25">
        <v>21671</v>
      </c>
      <c r="F18" s="25"/>
      <c r="G18" s="18">
        <f>H18+I18+J18</f>
        <v>21671</v>
      </c>
      <c r="H18" s="25"/>
      <c r="I18" s="25">
        <v>21671</v>
      </c>
      <c r="J18" s="25"/>
    </row>
    <row r="19" spans="1:10" ht="21.75" thickBot="1" x14ac:dyDescent="0.3">
      <c r="A19" s="13" t="s">
        <v>47</v>
      </c>
      <c r="B19" s="14" t="s">
        <v>48</v>
      </c>
      <c r="C19" s="15">
        <f>C20+C21+C22+C23+C24</f>
        <v>52096</v>
      </c>
      <c r="D19" s="15">
        <v>0</v>
      </c>
      <c r="E19" s="15">
        <f>E24</f>
        <v>52096</v>
      </c>
      <c r="F19" s="15">
        <v>0</v>
      </c>
      <c r="G19" s="15">
        <f>G20+G21+G22+G23+G24</f>
        <v>92453</v>
      </c>
      <c r="H19" s="15">
        <v>0</v>
      </c>
      <c r="I19" s="15">
        <f>I20+I24</f>
        <v>92453</v>
      </c>
      <c r="J19" s="15">
        <v>0</v>
      </c>
    </row>
    <row r="20" spans="1:10" x14ac:dyDescent="0.25">
      <c r="A20" s="16" t="s">
        <v>49</v>
      </c>
      <c r="B20" s="17" t="s">
        <v>50</v>
      </c>
      <c r="C20" s="18">
        <f>D20+E20+F20</f>
        <v>0</v>
      </c>
      <c r="D20" s="18"/>
      <c r="E20" s="18"/>
      <c r="F20" s="18"/>
      <c r="G20" s="18">
        <v>40357</v>
      </c>
      <c r="H20" s="18"/>
      <c r="I20" s="18">
        <v>40357</v>
      </c>
      <c r="J20" s="18"/>
    </row>
    <row r="21" spans="1:10" ht="16.5" customHeight="1" x14ac:dyDescent="0.25">
      <c r="A21" s="19" t="s">
        <v>51</v>
      </c>
      <c r="B21" s="20" t="s">
        <v>52</v>
      </c>
      <c r="C21" s="18">
        <f>D21+E21+F21</f>
        <v>0</v>
      </c>
      <c r="D21" s="22"/>
      <c r="E21" s="22"/>
      <c r="F21" s="22"/>
      <c r="G21" s="18">
        <f>H21+I21+J21</f>
        <v>0</v>
      </c>
      <c r="H21" s="22"/>
      <c r="I21" s="22"/>
      <c r="J21" s="22"/>
    </row>
    <row r="22" spans="1:10" ht="25.5" customHeight="1" x14ac:dyDescent="0.25">
      <c r="A22" s="19" t="s">
        <v>53</v>
      </c>
      <c r="B22" s="20" t="s">
        <v>54</v>
      </c>
      <c r="C22" s="18">
        <f>D22+E22+F22</f>
        <v>0</v>
      </c>
      <c r="D22" s="22"/>
      <c r="E22" s="22"/>
      <c r="F22" s="22"/>
      <c r="G22" s="18">
        <f>H22+I22+J22</f>
        <v>0</v>
      </c>
      <c r="H22" s="22"/>
      <c r="I22" s="22"/>
      <c r="J22" s="22"/>
    </row>
    <row r="23" spans="1:10" ht="15" customHeight="1" x14ac:dyDescent="0.25">
      <c r="A23" s="19" t="s">
        <v>55</v>
      </c>
      <c r="B23" s="20" t="s">
        <v>56</v>
      </c>
      <c r="C23" s="18">
        <f>D23+E23+F23</f>
        <v>0</v>
      </c>
      <c r="D23" s="22"/>
      <c r="E23" s="22"/>
      <c r="F23" s="22"/>
      <c r="G23" s="18">
        <f>H23+I23+J23</f>
        <v>0</v>
      </c>
      <c r="H23" s="22"/>
      <c r="I23" s="22"/>
      <c r="J23" s="22"/>
    </row>
    <row r="24" spans="1:10" x14ac:dyDescent="0.25">
      <c r="A24" s="19" t="s">
        <v>57</v>
      </c>
      <c r="B24" s="20" t="s">
        <v>58</v>
      </c>
      <c r="C24" s="18">
        <v>52096</v>
      </c>
      <c r="D24" s="22"/>
      <c r="E24" s="22">
        <v>52096</v>
      </c>
      <c r="F24" s="22"/>
      <c r="G24" s="18">
        <v>52096</v>
      </c>
      <c r="H24" s="22"/>
      <c r="I24" s="22">
        <v>52096</v>
      </c>
      <c r="J24" s="22"/>
    </row>
    <row r="25" spans="1:10" x14ac:dyDescent="0.25">
      <c r="A25" s="23" t="s">
        <v>59</v>
      </c>
      <c r="B25" s="24" t="s">
        <v>60</v>
      </c>
      <c r="C25" s="26">
        <v>52096</v>
      </c>
      <c r="D25" s="25"/>
      <c r="E25" s="25">
        <v>52096</v>
      </c>
      <c r="F25" s="25"/>
      <c r="G25" s="26">
        <v>52096</v>
      </c>
      <c r="H25" s="25"/>
      <c r="I25" s="25">
        <v>52096</v>
      </c>
      <c r="J25" s="25"/>
    </row>
    <row r="26" spans="1:10" x14ac:dyDescent="0.25">
      <c r="A26" s="27" t="s">
        <v>61</v>
      </c>
      <c r="B26" s="27" t="s">
        <v>62</v>
      </c>
      <c r="C26" s="28">
        <f>C27+C30+C31+C32</f>
        <v>7590</v>
      </c>
      <c r="D26" s="28">
        <f>D27+D30+D31+D32</f>
        <v>7590</v>
      </c>
      <c r="E26" s="28"/>
      <c r="F26" s="28"/>
      <c r="G26" s="29">
        <f>G27+G30+G31+G32</f>
        <v>7590</v>
      </c>
      <c r="H26" s="29">
        <f>H27+H30+H31+H32</f>
        <v>7590</v>
      </c>
      <c r="I26" s="29">
        <f>I27+I30+I31+I32</f>
        <v>0</v>
      </c>
      <c r="J26" s="28">
        <f>J27+J30+J31+J32</f>
        <v>0</v>
      </c>
    </row>
    <row r="27" spans="1:10" x14ac:dyDescent="0.25">
      <c r="A27" s="30" t="s">
        <v>63</v>
      </c>
      <c r="B27" s="20" t="s">
        <v>64</v>
      </c>
      <c r="C27" s="31">
        <f t="shared" ref="C27:C32" si="1">D27+E27+F27</f>
        <v>6000</v>
      </c>
      <c r="D27" s="31">
        <f>D28+D29</f>
        <v>6000</v>
      </c>
      <c r="E27" s="31"/>
      <c r="F27" s="31"/>
      <c r="G27" s="31">
        <f t="shared" ref="G27:G32" si="2">H27+I27+J27</f>
        <v>6000</v>
      </c>
      <c r="H27" s="31">
        <f>H28+H29</f>
        <v>6000</v>
      </c>
      <c r="I27" s="31">
        <f>J27+K27+L27</f>
        <v>0</v>
      </c>
      <c r="J27" s="31">
        <f>K27+L27+M27</f>
        <v>0</v>
      </c>
    </row>
    <row r="28" spans="1:10" ht="22.5" x14ac:dyDescent="0.25">
      <c r="A28" s="19" t="s">
        <v>65</v>
      </c>
      <c r="B28" s="20" t="s">
        <v>66</v>
      </c>
      <c r="C28" s="18">
        <f t="shared" si="1"/>
        <v>2000</v>
      </c>
      <c r="D28" s="22">
        <v>2000</v>
      </c>
      <c r="E28" s="22"/>
      <c r="F28" s="22"/>
      <c r="G28" s="18">
        <f t="shared" si="2"/>
        <v>2000</v>
      </c>
      <c r="H28" s="22">
        <v>2000</v>
      </c>
      <c r="I28" s="22"/>
      <c r="J28" s="22"/>
    </row>
    <row r="29" spans="1:10" ht="22.5" x14ac:dyDescent="0.25">
      <c r="A29" s="19" t="s">
        <v>67</v>
      </c>
      <c r="B29" s="20" t="s">
        <v>68</v>
      </c>
      <c r="C29" s="18">
        <f t="shared" si="1"/>
        <v>4000</v>
      </c>
      <c r="D29" s="22">
        <v>4000</v>
      </c>
      <c r="E29" s="22"/>
      <c r="F29" s="22"/>
      <c r="G29" s="18">
        <f t="shared" si="2"/>
        <v>4000</v>
      </c>
      <c r="H29" s="22">
        <v>4000</v>
      </c>
      <c r="I29" s="22"/>
      <c r="J29" s="22"/>
    </row>
    <row r="30" spans="1:10" x14ac:dyDescent="0.25">
      <c r="A30" s="19" t="s">
        <v>69</v>
      </c>
      <c r="B30" s="20" t="s">
        <v>70</v>
      </c>
      <c r="C30" s="18">
        <f t="shared" si="1"/>
        <v>940</v>
      </c>
      <c r="D30" s="22">
        <v>940</v>
      </c>
      <c r="E30" s="22"/>
      <c r="F30" s="22"/>
      <c r="G30" s="18">
        <f t="shared" si="2"/>
        <v>940</v>
      </c>
      <c r="H30" s="22">
        <v>940</v>
      </c>
      <c r="I30" s="22"/>
      <c r="J30" s="22"/>
    </row>
    <row r="31" spans="1:10" x14ac:dyDescent="0.25">
      <c r="A31" s="19" t="s">
        <v>71</v>
      </c>
      <c r="B31" s="20" t="s">
        <v>72</v>
      </c>
      <c r="C31" s="18">
        <f t="shared" si="1"/>
        <v>500</v>
      </c>
      <c r="D31" s="22">
        <v>500</v>
      </c>
      <c r="E31" s="22"/>
      <c r="F31" s="22"/>
      <c r="G31" s="18">
        <f t="shared" si="2"/>
        <v>500</v>
      </c>
      <c r="H31" s="22">
        <v>500</v>
      </c>
      <c r="I31" s="22"/>
      <c r="J31" s="22"/>
    </row>
    <row r="32" spans="1:10" ht="15.75" thickBot="1" x14ac:dyDescent="0.3">
      <c r="A32" s="23" t="s">
        <v>73</v>
      </c>
      <c r="B32" s="24" t="s">
        <v>74</v>
      </c>
      <c r="C32" s="18">
        <f t="shared" si="1"/>
        <v>150</v>
      </c>
      <c r="D32" s="25">
        <v>150</v>
      </c>
      <c r="E32" s="25"/>
      <c r="F32" s="25"/>
      <c r="G32" s="18">
        <f t="shared" si="2"/>
        <v>150</v>
      </c>
      <c r="H32" s="25">
        <v>150</v>
      </c>
      <c r="I32" s="25"/>
      <c r="J32" s="25"/>
    </row>
    <row r="33" spans="1:10" ht="15.75" thickBot="1" x14ac:dyDescent="0.3">
      <c r="A33" s="13" t="s">
        <v>75</v>
      </c>
      <c r="B33" s="14" t="s">
        <v>76</v>
      </c>
      <c r="C33" s="15">
        <f t="shared" ref="C33:J33" si="3">C34+C35+C36+C37+C38+C39+C40+C41+C42+C43</f>
        <v>15390</v>
      </c>
      <c r="D33" s="15">
        <f t="shared" si="3"/>
        <v>7799</v>
      </c>
      <c r="E33" s="15">
        <f t="shared" si="3"/>
        <v>7591</v>
      </c>
      <c r="F33" s="15">
        <f t="shared" si="3"/>
        <v>0</v>
      </c>
      <c r="G33" s="15">
        <f t="shared" si="3"/>
        <v>37838</v>
      </c>
      <c r="H33" s="15">
        <f t="shared" si="3"/>
        <v>29147</v>
      </c>
      <c r="I33" s="15">
        <f t="shared" si="3"/>
        <v>8691</v>
      </c>
      <c r="J33" s="15">
        <f t="shared" si="3"/>
        <v>0</v>
      </c>
    </row>
    <row r="34" spans="1:10" x14ac:dyDescent="0.25">
      <c r="A34" s="16" t="s">
        <v>77</v>
      </c>
      <c r="B34" s="17" t="s">
        <v>78</v>
      </c>
      <c r="C34" s="18">
        <f t="shared" ref="C34:C43" si="4">D34+E34+F34</f>
        <v>0</v>
      </c>
      <c r="D34" s="18"/>
      <c r="E34" s="18"/>
      <c r="F34" s="18"/>
      <c r="G34" s="18">
        <v>1100</v>
      </c>
      <c r="H34" s="18"/>
      <c r="I34" s="18">
        <v>1100</v>
      </c>
      <c r="J34" s="18"/>
    </row>
    <row r="35" spans="1:10" x14ac:dyDescent="0.25">
      <c r="A35" s="19" t="s">
        <v>79</v>
      </c>
      <c r="B35" s="20" t="s">
        <v>80</v>
      </c>
      <c r="C35" s="18">
        <f t="shared" si="4"/>
        <v>5977</v>
      </c>
      <c r="D35" s="22"/>
      <c r="E35" s="22">
        <v>5977</v>
      </c>
      <c r="F35" s="22"/>
      <c r="G35" s="18">
        <f>H35+I35+J35</f>
        <v>5977</v>
      </c>
      <c r="H35" s="22"/>
      <c r="I35" s="22">
        <v>5977</v>
      </c>
      <c r="J35" s="22"/>
    </row>
    <row r="36" spans="1:10" x14ac:dyDescent="0.25">
      <c r="A36" s="19" t="s">
        <v>81</v>
      </c>
      <c r="B36" s="20" t="s">
        <v>82</v>
      </c>
      <c r="C36" s="18">
        <f t="shared" si="4"/>
        <v>2000</v>
      </c>
      <c r="D36" s="22">
        <v>2000</v>
      </c>
      <c r="E36" s="22"/>
      <c r="F36" s="22"/>
      <c r="G36" s="18">
        <f>H36+I36+J36</f>
        <v>2000</v>
      </c>
      <c r="H36" s="22">
        <v>2000</v>
      </c>
      <c r="I36" s="22"/>
      <c r="J36" s="22"/>
    </row>
    <row r="37" spans="1:10" x14ac:dyDescent="0.25">
      <c r="A37" s="19" t="s">
        <v>83</v>
      </c>
      <c r="B37" s="20" t="s">
        <v>84</v>
      </c>
      <c r="C37" s="18">
        <f t="shared" si="4"/>
        <v>43</v>
      </c>
      <c r="D37" s="22">
        <v>43</v>
      </c>
      <c r="E37" s="22"/>
      <c r="F37" s="22"/>
      <c r="G37" s="18">
        <v>21743</v>
      </c>
      <c r="H37" s="22">
        <v>21743</v>
      </c>
      <c r="I37" s="22"/>
      <c r="J37" s="22"/>
    </row>
    <row r="38" spans="1:10" x14ac:dyDescent="0.25">
      <c r="A38" s="19" t="s">
        <v>85</v>
      </c>
      <c r="B38" s="20" t="s">
        <v>86</v>
      </c>
      <c r="C38" s="18">
        <f t="shared" si="4"/>
        <v>3829</v>
      </c>
      <c r="D38" s="22">
        <v>3829</v>
      </c>
      <c r="E38" s="22"/>
      <c r="F38" s="22"/>
      <c r="G38" s="18">
        <v>3709</v>
      </c>
      <c r="H38" s="22">
        <v>3709</v>
      </c>
      <c r="I38" s="22"/>
      <c r="J38" s="22"/>
    </row>
    <row r="39" spans="1:10" x14ac:dyDescent="0.25">
      <c r="A39" s="19" t="s">
        <v>87</v>
      </c>
      <c r="B39" s="20" t="s">
        <v>88</v>
      </c>
      <c r="C39" s="18">
        <f t="shared" si="4"/>
        <v>3031</v>
      </c>
      <c r="D39" s="22">
        <v>1417</v>
      </c>
      <c r="E39" s="22">
        <v>1614</v>
      </c>
      <c r="F39" s="22"/>
      <c r="G39" s="18">
        <v>3049</v>
      </c>
      <c r="H39" s="22">
        <v>1435</v>
      </c>
      <c r="I39" s="22">
        <v>1614</v>
      </c>
      <c r="J39" s="22"/>
    </row>
    <row r="40" spans="1:10" x14ac:dyDescent="0.25">
      <c r="A40" s="19" t="s">
        <v>89</v>
      </c>
      <c r="B40" s="20" t="s">
        <v>90</v>
      </c>
      <c r="C40" s="18">
        <f t="shared" si="4"/>
        <v>0</v>
      </c>
      <c r="D40" s="22"/>
      <c r="E40" s="22"/>
      <c r="F40" s="22"/>
      <c r="G40" s="18">
        <f>H40+I40+J40</f>
        <v>0</v>
      </c>
      <c r="H40" s="22"/>
      <c r="I40" s="22"/>
      <c r="J40" s="22"/>
    </row>
    <row r="41" spans="1:10" x14ac:dyDescent="0.25">
      <c r="A41" s="19" t="s">
        <v>91</v>
      </c>
      <c r="B41" s="20" t="s">
        <v>92</v>
      </c>
      <c r="C41" s="18">
        <f t="shared" si="4"/>
        <v>60</v>
      </c>
      <c r="D41" s="22">
        <v>60</v>
      </c>
      <c r="E41" s="22"/>
      <c r="F41" s="22"/>
      <c r="G41" s="18">
        <f>H41+I41+J41</f>
        <v>60</v>
      </c>
      <c r="H41" s="22">
        <v>60</v>
      </c>
      <c r="I41" s="22"/>
      <c r="J41" s="22"/>
    </row>
    <row r="42" spans="1:10" x14ac:dyDescent="0.25">
      <c r="A42" s="19" t="s">
        <v>93</v>
      </c>
      <c r="B42" s="20" t="s">
        <v>94</v>
      </c>
      <c r="C42" s="18">
        <f t="shared" si="4"/>
        <v>0</v>
      </c>
      <c r="D42" s="32"/>
      <c r="E42" s="32"/>
      <c r="F42" s="32"/>
      <c r="G42" s="18">
        <f>H42+I42+J42</f>
        <v>0</v>
      </c>
      <c r="H42" s="22"/>
      <c r="I42" s="22"/>
      <c r="J42" s="32"/>
    </row>
    <row r="43" spans="1:10" x14ac:dyDescent="0.25">
      <c r="A43" s="19" t="s">
        <v>95</v>
      </c>
      <c r="B43" s="20" t="s">
        <v>96</v>
      </c>
      <c r="C43" s="18">
        <f t="shared" si="4"/>
        <v>450</v>
      </c>
      <c r="D43" s="32">
        <v>450</v>
      </c>
      <c r="E43" s="32"/>
      <c r="F43" s="32"/>
      <c r="G43" s="18">
        <v>200</v>
      </c>
      <c r="H43" s="22">
        <v>200</v>
      </c>
      <c r="I43" s="22"/>
      <c r="J43" s="32"/>
    </row>
    <row r="44" spans="1:10" ht="15.75" thickBot="1" x14ac:dyDescent="0.3">
      <c r="A44" s="33" t="s">
        <v>97</v>
      </c>
      <c r="B44" s="34" t="s">
        <v>98</v>
      </c>
      <c r="C44" s="35">
        <f>C45+C46+C47+C48+C49</f>
        <v>0</v>
      </c>
      <c r="D44" s="35">
        <v>0</v>
      </c>
      <c r="E44" s="35">
        <v>0</v>
      </c>
      <c r="F44" s="35">
        <v>0</v>
      </c>
      <c r="G44" s="35">
        <f>G45+G46+G47+G48+G49</f>
        <v>1900</v>
      </c>
      <c r="H44" s="35">
        <v>0</v>
      </c>
      <c r="I44" s="35">
        <v>1900</v>
      </c>
      <c r="J44" s="35">
        <v>0</v>
      </c>
    </row>
    <row r="45" spans="1:10" x14ac:dyDescent="0.25">
      <c r="A45" s="16" t="s">
        <v>99</v>
      </c>
      <c r="B45" s="17" t="s">
        <v>100</v>
      </c>
      <c r="C45" s="18">
        <f>D45+E45+F45</f>
        <v>0</v>
      </c>
      <c r="D45" s="36"/>
      <c r="E45" s="36"/>
      <c r="F45" s="36"/>
      <c r="G45" s="18">
        <f>H45+I45+J45</f>
        <v>0</v>
      </c>
      <c r="H45" s="18"/>
      <c r="I45" s="18"/>
      <c r="J45" s="36"/>
    </row>
    <row r="46" spans="1:10" x14ac:dyDescent="0.25">
      <c r="A46" s="19" t="s">
        <v>101</v>
      </c>
      <c r="B46" s="20" t="s">
        <v>102</v>
      </c>
      <c r="C46" s="18">
        <f>D46+E46+F46</f>
        <v>0</v>
      </c>
      <c r="D46" s="32"/>
      <c r="E46" s="32"/>
      <c r="F46" s="32"/>
      <c r="G46" s="18">
        <v>1900</v>
      </c>
      <c r="H46" s="22"/>
      <c r="I46" s="22">
        <v>1900</v>
      </c>
      <c r="J46" s="32"/>
    </row>
    <row r="47" spans="1:10" x14ac:dyDescent="0.25">
      <c r="A47" s="19" t="s">
        <v>103</v>
      </c>
      <c r="B47" s="20" t="s">
        <v>104</v>
      </c>
      <c r="C47" s="18">
        <f>D47+E47+F47</f>
        <v>0</v>
      </c>
      <c r="D47" s="32"/>
      <c r="E47" s="32"/>
      <c r="F47" s="32"/>
      <c r="G47" s="18">
        <f>H47+I47+J47</f>
        <v>0</v>
      </c>
      <c r="H47" s="22"/>
      <c r="I47" s="22"/>
      <c r="J47" s="32"/>
    </row>
    <row r="48" spans="1:10" x14ac:dyDescent="0.25">
      <c r="A48" s="19" t="s">
        <v>105</v>
      </c>
      <c r="B48" s="20" t="s">
        <v>106</v>
      </c>
      <c r="C48" s="18">
        <f>D48+E48+F48</f>
        <v>0</v>
      </c>
      <c r="D48" s="32"/>
      <c r="E48" s="32"/>
      <c r="F48" s="32"/>
      <c r="G48" s="18">
        <f>H48+I48+J48</f>
        <v>0</v>
      </c>
      <c r="H48" s="22"/>
      <c r="I48" s="22"/>
      <c r="J48" s="32"/>
    </row>
    <row r="49" spans="1:10" ht="15.75" thickBot="1" x14ac:dyDescent="0.3">
      <c r="A49" s="23" t="s">
        <v>107</v>
      </c>
      <c r="B49" s="24" t="s">
        <v>108</v>
      </c>
      <c r="C49" s="18">
        <f>D49+E49+F49</f>
        <v>0</v>
      </c>
      <c r="D49" s="37"/>
      <c r="E49" s="37"/>
      <c r="F49" s="37"/>
      <c r="G49" s="18">
        <f>H49+I49+J49</f>
        <v>0</v>
      </c>
      <c r="H49" s="25"/>
      <c r="I49" s="25"/>
      <c r="J49" s="37"/>
    </row>
    <row r="50" spans="1:10" ht="15.75" thickBot="1" x14ac:dyDescent="0.3">
      <c r="A50" s="13" t="s">
        <v>109</v>
      </c>
      <c r="B50" s="14" t="s">
        <v>110</v>
      </c>
      <c r="C50" s="15">
        <f t="shared" ref="C50:J50" si="5">C51+C52+C53+C54</f>
        <v>13940</v>
      </c>
      <c r="D50" s="15">
        <f t="shared" si="5"/>
        <v>13940</v>
      </c>
      <c r="E50" s="15">
        <f t="shared" si="5"/>
        <v>0</v>
      </c>
      <c r="F50" s="15">
        <f t="shared" si="5"/>
        <v>0</v>
      </c>
      <c r="G50" s="15">
        <f t="shared" si="5"/>
        <v>925</v>
      </c>
      <c r="H50" s="15">
        <f t="shared" si="5"/>
        <v>925</v>
      </c>
      <c r="I50" s="15">
        <f t="shared" si="5"/>
        <v>0</v>
      </c>
      <c r="J50" s="15">
        <f t="shared" si="5"/>
        <v>0</v>
      </c>
    </row>
    <row r="51" spans="1:10" ht="23.25" x14ac:dyDescent="0.25">
      <c r="A51" s="16" t="s">
        <v>111</v>
      </c>
      <c r="B51" s="17" t="s">
        <v>112</v>
      </c>
      <c r="C51" s="18">
        <f>D51+E51+F51</f>
        <v>0</v>
      </c>
      <c r="D51" s="18"/>
      <c r="E51" s="18"/>
      <c r="F51" s="18"/>
      <c r="G51" s="18">
        <f>H51+I51+J51</f>
        <v>0</v>
      </c>
      <c r="H51" s="18"/>
      <c r="I51" s="18"/>
      <c r="J51" s="18"/>
    </row>
    <row r="52" spans="1:10" ht="23.25" x14ac:dyDescent="0.25">
      <c r="A52" s="19" t="s">
        <v>113</v>
      </c>
      <c r="B52" s="20" t="s">
        <v>114</v>
      </c>
      <c r="C52" s="18">
        <f>D52+E52+F52</f>
        <v>0</v>
      </c>
      <c r="D52" s="22"/>
      <c r="E52" s="22"/>
      <c r="F52" s="22"/>
      <c r="G52" s="18">
        <v>25</v>
      </c>
      <c r="H52" s="22">
        <v>25</v>
      </c>
      <c r="I52" s="22"/>
      <c r="J52" s="22"/>
    </row>
    <row r="53" spans="1:10" x14ac:dyDescent="0.25">
      <c r="A53" s="19" t="s">
        <v>115</v>
      </c>
      <c r="B53" s="20" t="s">
        <v>116</v>
      </c>
      <c r="C53" s="18">
        <f>D53+E53+F53</f>
        <v>13940</v>
      </c>
      <c r="D53" s="22">
        <v>13940</v>
      </c>
      <c r="E53" s="22"/>
      <c r="F53" s="22"/>
      <c r="G53" s="18">
        <v>900</v>
      </c>
      <c r="H53" s="22">
        <v>900</v>
      </c>
      <c r="I53" s="22"/>
      <c r="J53" s="22"/>
    </row>
    <row r="54" spans="1:10" ht="15.75" thickBot="1" x14ac:dyDescent="0.3">
      <c r="A54" s="23" t="s">
        <v>117</v>
      </c>
      <c r="B54" s="24" t="s">
        <v>118</v>
      </c>
      <c r="C54" s="18">
        <f>D54+E54+F54</f>
        <v>0</v>
      </c>
      <c r="D54" s="25"/>
      <c r="E54" s="25"/>
      <c r="F54" s="25"/>
      <c r="G54" s="18">
        <v>0</v>
      </c>
      <c r="H54" s="25">
        <v>0</v>
      </c>
      <c r="I54" s="25"/>
      <c r="J54" s="25"/>
    </row>
    <row r="55" spans="1:10" x14ac:dyDescent="0.25">
      <c r="A55" s="38" t="s">
        <v>119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7999</v>
      </c>
      <c r="H55" s="40">
        <v>0</v>
      </c>
      <c r="I55" s="40">
        <v>7999</v>
      </c>
      <c r="J55" s="40">
        <v>0</v>
      </c>
    </row>
    <row r="56" spans="1:10" ht="23.25" x14ac:dyDescent="0.25">
      <c r="A56" s="30" t="s">
        <v>121</v>
      </c>
      <c r="B56" s="20" t="s">
        <v>122</v>
      </c>
      <c r="C56" s="31">
        <f>D56+E56+F56</f>
        <v>0</v>
      </c>
      <c r="D56" s="41"/>
      <c r="E56" s="41"/>
      <c r="F56" s="41"/>
      <c r="G56" s="31">
        <f>H56+I56+J56</f>
        <v>0</v>
      </c>
      <c r="H56" s="31"/>
      <c r="I56" s="31"/>
      <c r="J56" s="41"/>
    </row>
    <row r="57" spans="1:10" ht="23.25" x14ac:dyDescent="0.25">
      <c r="A57" s="30" t="s">
        <v>123</v>
      </c>
      <c r="B57" s="20" t="s">
        <v>124</v>
      </c>
      <c r="C57" s="31">
        <f>D57+E57+F57</f>
        <v>0</v>
      </c>
      <c r="D57" s="41"/>
      <c r="E57" s="41"/>
      <c r="F57" s="41"/>
      <c r="G57" s="31">
        <f>H57+I57+J57</f>
        <v>0</v>
      </c>
      <c r="H57" s="31"/>
      <c r="I57" s="31"/>
      <c r="J57" s="41"/>
    </row>
    <row r="58" spans="1:10" x14ac:dyDescent="0.25">
      <c r="A58" s="19" t="s">
        <v>125</v>
      </c>
      <c r="B58" s="20" t="s">
        <v>126</v>
      </c>
      <c r="C58" s="18">
        <f>D58+E58+F58</f>
        <v>0</v>
      </c>
      <c r="D58" s="32"/>
      <c r="E58" s="32"/>
      <c r="F58" s="32"/>
      <c r="G58" s="18">
        <f>H58+I58+J58</f>
        <v>7999</v>
      </c>
      <c r="H58" s="22"/>
      <c r="I58" s="22">
        <v>7999</v>
      </c>
      <c r="J58" s="32"/>
    </row>
    <row r="59" spans="1:10" ht="15.75" thickBot="1" x14ac:dyDescent="0.3">
      <c r="A59" s="23" t="s">
        <v>127</v>
      </c>
      <c r="B59" s="24" t="s">
        <v>128</v>
      </c>
      <c r="C59" s="18">
        <f>D59+E59+F59</f>
        <v>0</v>
      </c>
      <c r="D59" s="32"/>
      <c r="E59" s="32"/>
      <c r="F59" s="32"/>
      <c r="G59" s="18">
        <f>H59+I59+J59</f>
        <v>0</v>
      </c>
      <c r="H59" s="22"/>
      <c r="I59" s="22"/>
      <c r="J59" s="32"/>
    </row>
    <row r="60" spans="1:10" ht="15.75" thickBot="1" x14ac:dyDescent="0.3">
      <c r="A60" s="13" t="s">
        <v>129</v>
      </c>
      <c r="B60" s="14" t="s">
        <v>130</v>
      </c>
      <c r="C60" s="42">
        <f>C6+C19+C26+C33+C44+C50+C55+C12</f>
        <v>173847</v>
      </c>
      <c r="D60" s="42">
        <f>D6+D19+D26+D33+D44+D50+D55</f>
        <v>92489</v>
      </c>
      <c r="E60" s="42">
        <f>E6+E19+E26+E33+E44+E50+E55</f>
        <v>59687</v>
      </c>
      <c r="F60" s="43">
        <f>F6+F19+F26+F33+F44+F50+F55</f>
        <v>0</v>
      </c>
      <c r="G60" s="15">
        <f>G6+G12+G19+G26+G33+G44+G50+G55</f>
        <v>269176</v>
      </c>
      <c r="H60" s="15">
        <f>H6+H12+H19+H26+H33+H44+H50+H55</f>
        <v>84551</v>
      </c>
      <c r="I60" s="15">
        <f>I6+I12+I19+I26+I33+I44+I50+I55</f>
        <v>184625</v>
      </c>
      <c r="J60" s="43">
        <f>J6+J19+J26+J33+J44+J50+J55</f>
        <v>0</v>
      </c>
    </row>
    <row r="61" spans="1:10" ht="21.75" thickBot="1" x14ac:dyDescent="0.3">
      <c r="A61" s="44" t="s">
        <v>131</v>
      </c>
      <c r="B61" s="21" t="s">
        <v>132</v>
      </c>
      <c r="C61" s="15">
        <f t="shared" ref="C61:J61" si="6">C62+C63+C64</f>
        <v>0</v>
      </c>
      <c r="D61" s="15">
        <f t="shared" si="6"/>
        <v>0</v>
      </c>
      <c r="E61" s="15">
        <f t="shared" si="6"/>
        <v>0</v>
      </c>
      <c r="F61" s="15">
        <f t="shared" si="6"/>
        <v>0</v>
      </c>
      <c r="G61" s="15">
        <f t="shared" si="6"/>
        <v>0</v>
      </c>
      <c r="H61" s="15">
        <f t="shared" si="6"/>
        <v>0</v>
      </c>
      <c r="I61" s="15">
        <f t="shared" si="6"/>
        <v>0</v>
      </c>
      <c r="J61" s="15">
        <f t="shared" si="6"/>
        <v>0</v>
      </c>
    </row>
    <row r="62" spans="1:10" x14ac:dyDescent="0.25">
      <c r="A62" s="16" t="s">
        <v>133</v>
      </c>
      <c r="B62" s="17" t="s">
        <v>134</v>
      </c>
      <c r="C62" s="18">
        <f>D62+E62+F62</f>
        <v>0</v>
      </c>
      <c r="D62" s="32"/>
      <c r="E62" s="32"/>
      <c r="F62" s="32"/>
      <c r="G62" s="18">
        <f>H62+I62+J62</f>
        <v>0</v>
      </c>
      <c r="H62" s="22"/>
      <c r="I62" s="22"/>
      <c r="J62" s="32"/>
    </row>
    <row r="63" spans="1:10" ht="23.25" x14ac:dyDescent="0.25">
      <c r="A63" s="19" t="s">
        <v>135</v>
      </c>
      <c r="B63" s="20" t="s">
        <v>136</v>
      </c>
      <c r="C63" s="18">
        <f>D63+E63+F63</f>
        <v>0</v>
      </c>
      <c r="D63" s="32">
        <v>0</v>
      </c>
      <c r="E63" s="32"/>
      <c r="F63" s="32"/>
      <c r="G63" s="18">
        <f>H63+I63+J63</f>
        <v>0</v>
      </c>
      <c r="H63" s="22">
        <v>0</v>
      </c>
      <c r="I63" s="22"/>
      <c r="J63" s="32"/>
    </row>
    <row r="64" spans="1:10" ht="15.75" thickBot="1" x14ac:dyDescent="0.3">
      <c r="A64" s="23" t="s">
        <v>137</v>
      </c>
      <c r="B64" s="45" t="s">
        <v>138</v>
      </c>
      <c r="C64" s="18">
        <f>D64+E64+F64</f>
        <v>0</v>
      </c>
      <c r="D64" s="32"/>
      <c r="E64" s="32"/>
      <c r="F64" s="32"/>
      <c r="G64" s="18">
        <f>H64+I64+J64</f>
        <v>0</v>
      </c>
      <c r="H64" s="22"/>
      <c r="I64" s="22"/>
      <c r="J64" s="32"/>
    </row>
    <row r="65" spans="1:10" ht="15.75" thickBot="1" x14ac:dyDescent="0.3">
      <c r="A65" s="44" t="s">
        <v>139</v>
      </c>
      <c r="B65" s="21" t="s">
        <v>140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x14ac:dyDescent="0.25">
      <c r="A66" s="16" t="s">
        <v>141</v>
      </c>
      <c r="B66" s="17" t="s">
        <v>142</v>
      </c>
      <c r="C66" s="18">
        <f>D66+E66+F66</f>
        <v>0</v>
      </c>
      <c r="D66" s="32"/>
      <c r="E66" s="32"/>
      <c r="F66" s="32"/>
      <c r="G66" s="18">
        <f>H66+I66+J66</f>
        <v>0</v>
      </c>
      <c r="H66" s="22"/>
      <c r="I66" s="22"/>
      <c r="J66" s="32"/>
    </row>
    <row r="67" spans="1:10" x14ac:dyDescent="0.25">
      <c r="A67" s="19" t="s">
        <v>143</v>
      </c>
      <c r="B67" s="20" t="s">
        <v>144</v>
      </c>
      <c r="C67" s="18">
        <f>D67+E67+F67</f>
        <v>0</v>
      </c>
      <c r="D67" s="32"/>
      <c r="E67" s="32"/>
      <c r="F67" s="32"/>
      <c r="G67" s="18">
        <f>H67+I67+J67</f>
        <v>0</v>
      </c>
      <c r="H67" s="22"/>
      <c r="I67" s="22"/>
      <c r="J67" s="32"/>
    </row>
    <row r="68" spans="1:10" x14ac:dyDescent="0.25">
      <c r="A68" s="19" t="s">
        <v>145</v>
      </c>
      <c r="B68" s="20" t="s">
        <v>146</v>
      </c>
      <c r="C68" s="18">
        <f>D68+E68+F68</f>
        <v>0</v>
      </c>
      <c r="D68" s="32"/>
      <c r="E68" s="32"/>
      <c r="F68" s="32"/>
      <c r="G68" s="18">
        <f>H68+I68+J68</f>
        <v>0</v>
      </c>
      <c r="H68" s="22"/>
      <c r="I68" s="22"/>
      <c r="J68" s="32"/>
    </row>
    <row r="69" spans="1:10" ht="15.75" thickBot="1" x14ac:dyDescent="0.3">
      <c r="A69" s="23" t="s">
        <v>147</v>
      </c>
      <c r="B69" s="24" t="s">
        <v>148</v>
      </c>
      <c r="C69" s="18">
        <f>D69+E69+F69</f>
        <v>0</v>
      </c>
      <c r="D69" s="32"/>
      <c r="E69" s="32"/>
      <c r="F69" s="32"/>
      <c r="G69" s="18">
        <f>H69+I69+J69</f>
        <v>0</v>
      </c>
      <c r="H69" s="22"/>
      <c r="I69" s="22"/>
      <c r="J69" s="32"/>
    </row>
    <row r="70" spans="1:10" ht="15.75" thickBot="1" x14ac:dyDescent="0.3">
      <c r="A70" s="44" t="s">
        <v>149</v>
      </c>
      <c r="B70" s="21" t="s">
        <v>150</v>
      </c>
      <c r="C70" s="15">
        <f t="shared" ref="C70:J70" si="7">C71+C72</f>
        <v>1573</v>
      </c>
      <c r="D70" s="15">
        <f t="shared" si="7"/>
        <v>0</v>
      </c>
      <c r="E70" s="15">
        <f t="shared" si="7"/>
        <v>1573</v>
      </c>
      <c r="F70" s="15">
        <f t="shared" si="7"/>
        <v>0</v>
      </c>
      <c r="G70" s="15">
        <f t="shared" si="7"/>
        <v>1573</v>
      </c>
      <c r="H70" s="15">
        <f t="shared" si="7"/>
        <v>0</v>
      </c>
      <c r="I70" s="15">
        <f t="shared" si="7"/>
        <v>1573</v>
      </c>
      <c r="J70" s="15">
        <f t="shared" si="7"/>
        <v>0</v>
      </c>
    </row>
    <row r="71" spans="1:10" x14ac:dyDescent="0.25">
      <c r="A71" s="16" t="s">
        <v>151</v>
      </c>
      <c r="B71" s="17" t="s">
        <v>152</v>
      </c>
      <c r="C71" s="18">
        <f>D71+E71+F71</f>
        <v>1573</v>
      </c>
      <c r="D71" s="32">
        <v>0</v>
      </c>
      <c r="E71" s="32">
        <v>1573</v>
      </c>
      <c r="F71" s="32"/>
      <c r="G71" s="18">
        <f>H71+I71+J71</f>
        <v>1573</v>
      </c>
      <c r="H71" s="22">
        <v>0</v>
      </c>
      <c r="I71" s="22">
        <v>1573</v>
      </c>
      <c r="J71" s="32"/>
    </row>
    <row r="72" spans="1:10" ht="15.75" thickBot="1" x14ac:dyDescent="0.3">
      <c r="A72" s="23" t="s">
        <v>153</v>
      </c>
      <c r="B72" s="24" t="s">
        <v>154</v>
      </c>
      <c r="C72" s="18">
        <f>D72+E72+F72</f>
        <v>0</v>
      </c>
      <c r="D72" s="32"/>
      <c r="E72" s="32"/>
      <c r="F72" s="32"/>
      <c r="G72" s="18">
        <f>H72+I72+J72</f>
        <v>0</v>
      </c>
      <c r="H72" s="22"/>
      <c r="I72" s="22"/>
      <c r="J72" s="32"/>
    </row>
    <row r="73" spans="1:10" ht="15.75" thickBot="1" x14ac:dyDescent="0.3">
      <c r="A73" s="44" t="s">
        <v>155</v>
      </c>
      <c r="B73" s="21" t="s">
        <v>156</v>
      </c>
      <c r="C73" s="15">
        <f t="shared" ref="C73:J73" si="8">C74+C75+C76</f>
        <v>26612</v>
      </c>
      <c r="D73" s="15">
        <f t="shared" si="8"/>
        <v>26612</v>
      </c>
      <c r="E73" s="15">
        <f t="shared" si="8"/>
        <v>0</v>
      </c>
      <c r="F73" s="15">
        <f t="shared" si="8"/>
        <v>0</v>
      </c>
      <c r="G73" s="15">
        <f t="shared" si="8"/>
        <v>26612</v>
      </c>
      <c r="H73" s="15">
        <f t="shared" si="8"/>
        <v>26612</v>
      </c>
      <c r="I73" s="15">
        <f t="shared" si="8"/>
        <v>0</v>
      </c>
      <c r="J73" s="15">
        <f t="shared" si="8"/>
        <v>0</v>
      </c>
    </row>
    <row r="74" spans="1:10" x14ac:dyDescent="0.25">
      <c r="A74" s="16" t="s">
        <v>157</v>
      </c>
      <c r="B74" s="17" t="s">
        <v>158</v>
      </c>
      <c r="C74" s="18">
        <f>D74+E74+F74</f>
        <v>26612</v>
      </c>
      <c r="D74" s="32">
        <v>26612</v>
      </c>
      <c r="E74" s="32"/>
      <c r="F74" s="32"/>
      <c r="G74" s="18">
        <f>H74+I74+J74</f>
        <v>26612</v>
      </c>
      <c r="H74" s="22">
        <v>26612</v>
      </c>
      <c r="I74" s="22"/>
      <c r="J74" s="32"/>
    </row>
    <row r="75" spans="1:10" x14ac:dyDescent="0.25">
      <c r="A75" s="19" t="s">
        <v>159</v>
      </c>
      <c r="B75" s="20" t="s">
        <v>160</v>
      </c>
      <c r="C75" s="18">
        <f>D75+E75+F75</f>
        <v>0</v>
      </c>
      <c r="D75" s="32"/>
      <c r="E75" s="32"/>
      <c r="F75" s="32"/>
      <c r="G75" s="18">
        <f>H75+I75+J75</f>
        <v>0</v>
      </c>
      <c r="H75" s="22"/>
      <c r="I75" s="22"/>
      <c r="J75" s="32"/>
    </row>
    <row r="76" spans="1:10" ht="15.75" thickBot="1" x14ac:dyDescent="0.3">
      <c r="A76" s="23" t="s">
        <v>161</v>
      </c>
      <c r="B76" s="24" t="s">
        <v>162</v>
      </c>
      <c r="C76" s="18">
        <f>D76+E76+F76</f>
        <v>0</v>
      </c>
      <c r="D76" s="32"/>
      <c r="E76" s="32"/>
      <c r="F76" s="32"/>
      <c r="G76" s="18">
        <f>H76+I76+J76</f>
        <v>0</v>
      </c>
      <c r="H76" s="22"/>
      <c r="I76" s="22"/>
      <c r="J76" s="32"/>
    </row>
    <row r="77" spans="1:10" ht="15.75" thickBot="1" x14ac:dyDescent="0.3">
      <c r="A77" s="44" t="s">
        <v>163</v>
      </c>
      <c r="B77" s="21" t="s">
        <v>164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ht="23.25" x14ac:dyDescent="0.25">
      <c r="A78" s="46" t="s">
        <v>165</v>
      </c>
      <c r="B78" s="17" t="s">
        <v>166</v>
      </c>
      <c r="C78" s="18">
        <f>D78+E78+F78</f>
        <v>0</v>
      </c>
      <c r="D78" s="32"/>
      <c r="E78" s="32"/>
      <c r="F78" s="32"/>
      <c r="G78" s="18">
        <f>H78+I78+J78</f>
        <v>0</v>
      </c>
      <c r="H78" s="22"/>
      <c r="I78" s="22"/>
      <c r="J78" s="32"/>
    </row>
    <row r="79" spans="1:10" ht="23.25" x14ac:dyDescent="0.25">
      <c r="A79" s="47" t="s">
        <v>167</v>
      </c>
      <c r="B79" s="20" t="s">
        <v>168</v>
      </c>
      <c r="C79" s="18">
        <f>D79+E79+F79</f>
        <v>0</v>
      </c>
      <c r="D79" s="32"/>
      <c r="E79" s="32"/>
      <c r="F79" s="32"/>
      <c r="G79" s="18">
        <f>H79+I79+J79</f>
        <v>0</v>
      </c>
      <c r="H79" s="22"/>
      <c r="I79" s="22"/>
      <c r="J79" s="32"/>
    </row>
    <row r="80" spans="1:10" ht="23.25" x14ac:dyDescent="0.25">
      <c r="A80" s="47" t="s">
        <v>169</v>
      </c>
      <c r="B80" s="20" t="s">
        <v>170</v>
      </c>
      <c r="C80" s="18">
        <f>D80+E80+F80</f>
        <v>0</v>
      </c>
      <c r="D80" s="32"/>
      <c r="E80" s="32"/>
      <c r="F80" s="32"/>
      <c r="G80" s="18">
        <f>H80+I80+J80</f>
        <v>0</v>
      </c>
      <c r="H80" s="22"/>
      <c r="I80" s="22"/>
      <c r="J80" s="32"/>
    </row>
    <row r="81" spans="1:10" ht="24" thickBot="1" x14ac:dyDescent="0.3">
      <c r="A81" s="48" t="s">
        <v>171</v>
      </c>
      <c r="B81" s="24" t="s">
        <v>172</v>
      </c>
      <c r="C81" s="18">
        <f>D81+E81+F81</f>
        <v>0</v>
      </c>
      <c r="D81" s="32"/>
      <c r="E81" s="32"/>
      <c r="F81" s="32"/>
      <c r="G81" s="18">
        <f>H81+I81+J81</f>
        <v>0</v>
      </c>
      <c r="H81" s="22"/>
      <c r="I81" s="22"/>
      <c r="J81" s="32"/>
    </row>
    <row r="82" spans="1:10" ht="21.75" thickBot="1" x14ac:dyDescent="0.3">
      <c r="A82" s="49" t="s">
        <v>173</v>
      </c>
      <c r="B82" s="39" t="s">
        <v>174</v>
      </c>
      <c r="C82" s="50"/>
      <c r="D82" s="50"/>
      <c r="E82" s="50"/>
      <c r="F82" s="50"/>
      <c r="G82" s="50"/>
      <c r="H82" s="50"/>
      <c r="I82" s="50"/>
      <c r="J82" s="50"/>
    </row>
    <row r="83" spans="1:10" ht="15.75" thickBot="1" x14ac:dyDescent="0.3">
      <c r="A83" s="51" t="s">
        <v>175</v>
      </c>
      <c r="B83" s="51" t="s">
        <v>176</v>
      </c>
      <c r="C83" s="42">
        <f t="shared" ref="C83:J83" si="9">C61+C65+C70+C73+C77</f>
        <v>28185</v>
      </c>
      <c r="D83" s="42">
        <f t="shared" si="9"/>
        <v>26612</v>
      </c>
      <c r="E83" s="42">
        <f t="shared" si="9"/>
        <v>1573</v>
      </c>
      <c r="F83" s="42">
        <f t="shared" si="9"/>
        <v>0</v>
      </c>
      <c r="G83" s="15">
        <f t="shared" si="9"/>
        <v>28185</v>
      </c>
      <c r="H83" s="15">
        <f t="shared" si="9"/>
        <v>26612</v>
      </c>
      <c r="I83" s="15">
        <f t="shared" si="9"/>
        <v>1573</v>
      </c>
      <c r="J83" s="42">
        <f t="shared" si="9"/>
        <v>0</v>
      </c>
    </row>
    <row r="84" spans="1:10" ht="25.5" customHeight="1" thickBot="1" x14ac:dyDescent="0.3">
      <c r="A84" s="51" t="s">
        <v>177</v>
      </c>
      <c r="B84" s="51" t="s">
        <v>178</v>
      </c>
      <c r="C84" s="42">
        <f t="shared" ref="C84:J84" si="10">C60+C83</f>
        <v>202032</v>
      </c>
      <c r="D84" s="42">
        <f t="shared" si="10"/>
        <v>119101</v>
      </c>
      <c r="E84" s="42">
        <f t="shared" si="10"/>
        <v>61260</v>
      </c>
      <c r="F84" s="42">
        <f t="shared" si="10"/>
        <v>0</v>
      </c>
      <c r="G84" s="15">
        <f t="shared" si="10"/>
        <v>297361</v>
      </c>
      <c r="H84" s="15">
        <f t="shared" si="10"/>
        <v>111163</v>
      </c>
      <c r="I84" s="15">
        <f t="shared" si="10"/>
        <v>186198</v>
      </c>
      <c r="J84" s="42">
        <f t="shared" si="10"/>
        <v>0</v>
      </c>
    </row>
    <row r="85" spans="1:10" x14ac:dyDescent="0.25">
      <c r="A85" s="52"/>
      <c r="B85" s="52"/>
      <c r="C85" s="53"/>
      <c r="D85" s="53"/>
      <c r="E85" s="53"/>
      <c r="F85" s="53"/>
      <c r="G85" s="53"/>
      <c r="H85" s="53"/>
      <c r="I85" s="53"/>
      <c r="J85" s="53"/>
    </row>
    <row r="86" spans="1:10" x14ac:dyDescent="0.25">
      <c r="A86" s="52"/>
      <c r="B86" s="52"/>
      <c r="C86" s="53"/>
      <c r="D86" s="53"/>
      <c r="E86" s="53"/>
      <c r="F86" s="53"/>
      <c r="G86" s="53"/>
      <c r="H86" s="53"/>
      <c r="I86" s="53"/>
      <c r="J86" s="53"/>
    </row>
    <row r="87" spans="1:10" ht="15.75" x14ac:dyDescent="0.25">
      <c r="A87" s="54"/>
      <c r="B87" s="55"/>
      <c r="C87" s="56"/>
      <c r="D87" s="56"/>
      <c r="E87" s="56"/>
      <c r="F87" s="56"/>
      <c r="G87" s="56"/>
      <c r="H87" s="56"/>
      <c r="I87" s="56"/>
      <c r="J87" s="56"/>
    </row>
    <row r="88" spans="1:10" ht="15.75" x14ac:dyDescent="0.25">
      <c r="A88" s="57" t="s">
        <v>179</v>
      </c>
      <c r="B88" s="57"/>
      <c r="C88" s="57"/>
      <c r="D88" s="57"/>
      <c r="E88" s="57"/>
      <c r="F88" s="57"/>
    </row>
    <row r="89" spans="1:10" ht="15.75" thickBot="1" x14ac:dyDescent="0.3">
      <c r="A89" s="58" t="s">
        <v>180</v>
      </c>
      <c r="B89" s="58"/>
      <c r="C89" s="59"/>
      <c r="D89" s="59"/>
      <c r="E89" s="59"/>
      <c r="F89" s="59"/>
      <c r="G89" s="59"/>
      <c r="H89" s="59"/>
      <c r="I89" s="59"/>
      <c r="J89" s="59" t="s">
        <v>181</v>
      </c>
    </row>
    <row r="90" spans="1:10" ht="36.75" customHeight="1" thickBot="1" x14ac:dyDescent="0.3">
      <c r="A90" s="5" t="s">
        <v>3</v>
      </c>
      <c r="B90" s="6" t="s">
        <v>182</v>
      </c>
      <c r="C90" s="7" t="s">
        <v>5</v>
      </c>
      <c r="D90" s="8"/>
      <c r="E90" s="8"/>
      <c r="F90" s="9"/>
      <c r="G90" s="7" t="s">
        <v>183</v>
      </c>
      <c r="H90" s="8"/>
      <c r="I90" s="8"/>
      <c r="J90" s="9"/>
    </row>
    <row r="91" spans="1:10" ht="15.75" thickBot="1" x14ac:dyDescent="0.3">
      <c r="A91" s="60" t="s">
        <v>7</v>
      </c>
      <c r="B91" s="61" t="s">
        <v>8</v>
      </c>
      <c r="C91" s="62" t="s">
        <v>9</v>
      </c>
      <c r="D91" s="62" t="s">
        <v>10</v>
      </c>
      <c r="E91" s="62" t="s">
        <v>11</v>
      </c>
      <c r="F91" s="62" t="s">
        <v>12</v>
      </c>
      <c r="G91" s="62" t="s">
        <v>13</v>
      </c>
      <c r="H91" s="62" t="s">
        <v>14</v>
      </c>
      <c r="I91" s="62" t="s">
        <v>15</v>
      </c>
      <c r="J91" s="62" t="s">
        <v>16</v>
      </c>
    </row>
    <row r="92" spans="1:10" ht="42.75" thickBot="1" x14ac:dyDescent="0.3">
      <c r="A92" s="10"/>
      <c r="B92" s="11"/>
      <c r="C92" s="12" t="s">
        <v>17</v>
      </c>
      <c r="D92" s="12" t="s">
        <v>18</v>
      </c>
      <c r="E92" s="12" t="s">
        <v>19</v>
      </c>
      <c r="F92" s="12" t="s">
        <v>20</v>
      </c>
      <c r="G92" s="12" t="s">
        <v>17</v>
      </c>
      <c r="H92" s="12" t="s">
        <v>18</v>
      </c>
      <c r="I92" s="12" t="s">
        <v>19</v>
      </c>
      <c r="J92" s="12" t="s">
        <v>20</v>
      </c>
    </row>
    <row r="93" spans="1:10" ht="15.75" thickBot="1" x14ac:dyDescent="0.3">
      <c r="A93" s="38" t="s">
        <v>21</v>
      </c>
      <c r="B93" s="63" t="s">
        <v>184</v>
      </c>
      <c r="C93" s="40">
        <f>C94+C95+C96+C97+C98</f>
        <v>121251</v>
      </c>
      <c r="D93" s="40">
        <f>D94+D95+D96+D97+D98</f>
        <v>113109</v>
      </c>
      <c r="E93" s="40">
        <f>E94+E95+E96+E97+E98</f>
        <v>8142</v>
      </c>
      <c r="F93" s="40">
        <v>0</v>
      </c>
      <c r="G93" s="40">
        <f>G94+G95+G96+G97+G98</f>
        <v>168726</v>
      </c>
      <c r="H93" s="40">
        <f>H94+H95+H96+H97+H98</f>
        <v>160504</v>
      </c>
      <c r="I93" s="40">
        <f>I94+I95+I96+I97+I98</f>
        <v>8222</v>
      </c>
      <c r="J93" s="40">
        <v>0</v>
      </c>
    </row>
    <row r="94" spans="1:10" x14ac:dyDescent="0.25">
      <c r="A94" s="64" t="s">
        <v>23</v>
      </c>
      <c r="B94" s="65" t="s">
        <v>185</v>
      </c>
      <c r="C94" s="18">
        <f t="shared" ref="C94:C108" si="11">D94+E94+F94</f>
        <v>43874</v>
      </c>
      <c r="D94" s="66">
        <f>43874-E94</f>
        <v>41227</v>
      </c>
      <c r="E94" s="66">
        <v>2647</v>
      </c>
      <c r="F94" s="66"/>
      <c r="G94" s="18">
        <f t="shared" ref="G94:G108" si="12">H94+I94+J94</f>
        <v>73950</v>
      </c>
      <c r="H94" s="66">
        <v>71303</v>
      </c>
      <c r="I94" s="66">
        <v>2647</v>
      </c>
      <c r="J94" s="66"/>
    </row>
    <row r="95" spans="1:10" x14ac:dyDescent="0.25">
      <c r="A95" s="19" t="s">
        <v>25</v>
      </c>
      <c r="B95" s="67" t="s">
        <v>186</v>
      </c>
      <c r="C95" s="18">
        <f t="shared" si="11"/>
        <v>10378</v>
      </c>
      <c r="D95" s="22">
        <f>10378-E95</f>
        <v>9653</v>
      </c>
      <c r="E95" s="22">
        <v>725</v>
      </c>
      <c r="F95" s="22"/>
      <c r="G95" s="18">
        <f t="shared" si="12"/>
        <v>14106</v>
      </c>
      <c r="H95" s="22">
        <f>14106-I95</f>
        <v>13381</v>
      </c>
      <c r="I95" s="22">
        <v>725</v>
      </c>
      <c r="J95" s="22"/>
    </row>
    <row r="96" spans="1:10" x14ac:dyDescent="0.25">
      <c r="A96" s="19" t="s">
        <v>27</v>
      </c>
      <c r="B96" s="67" t="s">
        <v>187</v>
      </c>
      <c r="C96" s="18">
        <f t="shared" si="11"/>
        <v>44706</v>
      </c>
      <c r="D96" s="25">
        <f>44706-E96</f>
        <v>40056</v>
      </c>
      <c r="E96" s="25">
        <v>4650</v>
      </c>
      <c r="F96" s="25"/>
      <c r="G96" s="18">
        <f t="shared" si="12"/>
        <v>53699</v>
      </c>
      <c r="H96" s="25">
        <f>53699-I96</f>
        <v>49049</v>
      </c>
      <c r="I96" s="25">
        <v>4650</v>
      </c>
      <c r="J96" s="25"/>
    </row>
    <row r="97" spans="1:10" x14ac:dyDescent="0.25">
      <c r="A97" s="19" t="s">
        <v>29</v>
      </c>
      <c r="B97" s="68" t="s">
        <v>188</v>
      </c>
      <c r="C97" s="18">
        <f t="shared" si="11"/>
        <v>4354</v>
      </c>
      <c r="D97" s="25">
        <v>4354</v>
      </c>
      <c r="E97" s="25"/>
      <c r="F97" s="25"/>
      <c r="G97" s="18">
        <f t="shared" si="12"/>
        <v>4354</v>
      </c>
      <c r="H97" s="25">
        <v>4354</v>
      </c>
      <c r="I97" s="25"/>
      <c r="J97" s="25"/>
    </row>
    <row r="98" spans="1:10" x14ac:dyDescent="0.25">
      <c r="A98" s="19" t="s">
        <v>189</v>
      </c>
      <c r="B98" s="69" t="s">
        <v>190</v>
      </c>
      <c r="C98" s="18">
        <f t="shared" si="11"/>
        <v>17939</v>
      </c>
      <c r="D98" s="25">
        <f>D100+D101+D102+D103+D104+D105+D106+D107+D108+D99</f>
        <v>17819</v>
      </c>
      <c r="E98" s="25">
        <f>E100+E101+E102+E103+E104+E105+E106+E107+E108</f>
        <v>120</v>
      </c>
      <c r="F98" s="25">
        <f>F100+F101+F102+F103+F104+F105+F106+F107+F108</f>
        <v>0</v>
      </c>
      <c r="G98" s="18">
        <f t="shared" si="12"/>
        <v>22617</v>
      </c>
      <c r="H98" s="25">
        <f>22617-I98</f>
        <v>22417</v>
      </c>
      <c r="I98" s="25">
        <v>200</v>
      </c>
      <c r="J98" s="25">
        <f>J100+J101+J102+J103+J104+J105+J106+J107+J108</f>
        <v>0</v>
      </c>
    </row>
    <row r="99" spans="1:10" x14ac:dyDescent="0.25">
      <c r="A99" s="19" t="s">
        <v>191</v>
      </c>
      <c r="B99" s="67" t="s">
        <v>192</v>
      </c>
      <c r="C99" s="18">
        <f t="shared" si="11"/>
        <v>10</v>
      </c>
      <c r="D99" s="25">
        <v>10</v>
      </c>
      <c r="E99" s="25"/>
      <c r="F99" s="25"/>
      <c r="G99" s="18">
        <f t="shared" si="12"/>
        <v>3469</v>
      </c>
      <c r="H99" s="25">
        <v>3469</v>
      </c>
      <c r="I99" s="25"/>
      <c r="J99" s="25"/>
    </row>
    <row r="100" spans="1:10" x14ac:dyDescent="0.25">
      <c r="A100" s="19" t="s">
        <v>193</v>
      </c>
      <c r="B100" s="70" t="s">
        <v>194</v>
      </c>
      <c r="C100" s="18">
        <f t="shared" si="11"/>
        <v>0</v>
      </c>
      <c r="D100" s="25"/>
      <c r="E100" s="25"/>
      <c r="F100" s="25"/>
      <c r="G100" s="18">
        <f t="shared" si="12"/>
        <v>0</v>
      </c>
      <c r="H100" s="25"/>
      <c r="I100" s="25"/>
      <c r="J100" s="25"/>
    </row>
    <row r="101" spans="1:10" ht="22.5" x14ac:dyDescent="0.25">
      <c r="A101" s="19" t="s">
        <v>195</v>
      </c>
      <c r="B101" s="71" t="s">
        <v>196</v>
      </c>
      <c r="C101" s="18">
        <f t="shared" si="11"/>
        <v>0</v>
      </c>
      <c r="D101" s="25"/>
      <c r="E101" s="25"/>
      <c r="F101" s="25"/>
      <c r="G101" s="18">
        <f t="shared" si="12"/>
        <v>0</v>
      </c>
      <c r="H101" s="25"/>
      <c r="I101" s="25"/>
      <c r="J101" s="25"/>
    </row>
    <row r="102" spans="1:10" ht="22.5" x14ac:dyDescent="0.25">
      <c r="A102" s="19" t="s">
        <v>197</v>
      </c>
      <c r="B102" s="71" t="s">
        <v>198</v>
      </c>
      <c r="C102" s="18">
        <f t="shared" si="11"/>
        <v>0</v>
      </c>
      <c r="D102" s="25"/>
      <c r="E102" s="25"/>
      <c r="F102" s="25"/>
      <c r="G102" s="18">
        <f t="shared" si="12"/>
        <v>0</v>
      </c>
      <c r="H102" s="25"/>
      <c r="I102" s="25"/>
      <c r="J102" s="25"/>
    </row>
    <row r="103" spans="1:10" x14ac:dyDescent="0.25">
      <c r="A103" s="19" t="s">
        <v>199</v>
      </c>
      <c r="B103" s="70" t="s">
        <v>200</v>
      </c>
      <c r="C103" s="18">
        <f t="shared" si="11"/>
        <v>17809</v>
      </c>
      <c r="D103" s="25">
        <v>17809</v>
      </c>
      <c r="E103" s="25"/>
      <c r="F103" s="25"/>
      <c r="G103" s="18">
        <f t="shared" si="12"/>
        <v>18948</v>
      </c>
      <c r="H103" s="25">
        <v>18948</v>
      </c>
      <c r="I103" s="25"/>
      <c r="J103" s="25"/>
    </row>
    <row r="104" spans="1:10" x14ac:dyDescent="0.25">
      <c r="A104" s="19" t="s">
        <v>201</v>
      </c>
      <c r="B104" s="70" t="s">
        <v>202</v>
      </c>
      <c r="C104" s="18">
        <f t="shared" si="11"/>
        <v>0</v>
      </c>
      <c r="D104" s="25"/>
      <c r="E104" s="25"/>
      <c r="F104" s="25"/>
      <c r="G104" s="18">
        <f t="shared" si="12"/>
        <v>0</v>
      </c>
      <c r="H104" s="25"/>
      <c r="I104" s="25"/>
      <c r="J104" s="25"/>
    </row>
    <row r="105" spans="1:10" ht="22.5" x14ac:dyDescent="0.25">
      <c r="A105" s="19" t="s">
        <v>203</v>
      </c>
      <c r="B105" s="71" t="s">
        <v>204</v>
      </c>
      <c r="C105" s="18">
        <f t="shared" si="11"/>
        <v>0</v>
      </c>
      <c r="D105" s="25"/>
      <c r="E105" s="25"/>
      <c r="F105" s="25"/>
      <c r="G105" s="18">
        <f t="shared" si="12"/>
        <v>0</v>
      </c>
      <c r="H105" s="25"/>
      <c r="I105" s="25"/>
      <c r="J105" s="25"/>
    </row>
    <row r="106" spans="1:10" x14ac:dyDescent="0.25">
      <c r="A106" s="72" t="s">
        <v>205</v>
      </c>
      <c r="B106" s="73" t="s">
        <v>206</v>
      </c>
      <c r="C106" s="18">
        <f t="shared" si="11"/>
        <v>0</v>
      </c>
      <c r="D106" s="25"/>
      <c r="E106" s="25"/>
      <c r="F106" s="25"/>
      <c r="G106" s="18">
        <f t="shared" si="12"/>
        <v>0</v>
      </c>
      <c r="H106" s="25"/>
      <c r="I106" s="25"/>
      <c r="J106" s="25"/>
    </row>
    <row r="107" spans="1:10" x14ac:dyDescent="0.25">
      <c r="A107" s="19" t="s">
        <v>207</v>
      </c>
      <c r="B107" s="73" t="s">
        <v>208</v>
      </c>
      <c r="C107" s="18">
        <f t="shared" si="11"/>
        <v>0</v>
      </c>
      <c r="D107" s="25"/>
      <c r="E107" s="25"/>
      <c r="F107" s="25"/>
      <c r="G107" s="18">
        <f t="shared" si="12"/>
        <v>0</v>
      </c>
      <c r="H107" s="25"/>
      <c r="I107" s="25"/>
      <c r="J107" s="25"/>
    </row>
    <row r="108" spans="1:10" ht="23.25" thickBot="1" x14ac:dyDescent="0.3">
      <c r="A108" s="74" t="s">
        <v>209</v>
      </c>
      <c r="B108" s="75" t="s">
        <v>210</v>
      </c>
      <c r="C108" s="18">
        <f t="shared" si="11"/>
        <v>120</v>
      </c>
      <c r="D108" s="76"/>
      <c r="E108" s="76">
        <v>120</v>
      </c>
      <c r="F108" s="76"/>
      <c r="G108" s="18">
        <f t="shared" si="12"/>
        <v>200</v>
      </c>
      <c r="H108" s="76"/>
      <c r="I108" s="76">
        <v>200</v>
      </c>
      <c r="J108" s="76"/>
    </row>
    <row r="109" spans="1:10" x14ac:dyDescent="0.25">
      <c r="A109" s="38" t="s">
        <v>33</v>
      </c>
      <c r="B109" s="63" t="s">
        <v>211</v>
      </c>
      <c r="C109" s="40">
        <f>C110+C112+C114</f>
        <v>53669</v>
      </c>
      <c r="D109" s="40">
        <v>0</v>
      </c>
      <c r="E109" s="40">
        <f>E110+E112+E114</f>
        <v>53669</v>
      </c>
      <c r="F109" s="40">
        <v>0</v>
      </c>
      <c r="G109" s="40">
        <f>G110+G112+G114</f>
        <v>101023</v>
      </c>
      <c r="H109" s="40">
        <v>0</v>
      </c>
      <c r="I109" s="40">
        <f>I110+I112+I114</f>
        <v>101023</v>
      </c>
      <c r="J109" s="40">
        <v>0</v>
      </c>
    </row>
    <row r="110" spans="1:10" x14ac:dyDescent="0.25">
      <c r="A110" s="30" t="s">
        <v>35</v>
      </c>
      <c r="B110" s="67" t="s">
        <v>212</v>
      </c>
      <c r="C110" s="31">
        <f t="shared" ref="C110:C122" si="13">D110+E110+F110</f>
        <v>31664</v>
      </c>
      <c r="D110" s="31">
        <f>D111</f>
        <v>0</v>
      </c>
      <c r="E110" s="31">
        <v>31664</v>
      </c>
      <c r="F110" s="31">
        <f>F111</f>
        <v>0</v>
      </c>
      <c r="G110" s="31">
        <f t="shared" ref="G110:G122" si="14">H110+I110+J110</f>
        <v>47439</v>
      </c>
      <c r="H110" s="31">
        <f>H111</f>
        <v>0</v>
      </c>
      <c r="I110" s="31">
        <v>47439</v>
      </c>
      <c r="J110" s="31">
        <f>J111</f>
        <v>0</v>
      </c>
    </row>
    <row r="111" spans="1:10" x14ac:dyDescent="0.25">
      <c r="A111" s="16" t="s">
        <v>37</v>
      </c>
      <c r="B111" s="77" t="s">
        <v>213</v>
      </c>
      <c r="C111" s="18">
        <f t="shared" si="13"/>
        <v>31664</v>
      </c>
      <c r="D111" s="18"/>
      <c r="E111" s="18">
        <v>31664</v>
      </c>
      <c r="F111" s="18"/>
      <c r="G111" s="18">
        <f t="shared" si="14"/>
        <v>31664</v>
      </c>
      <c r="H111" s="18"/>
      <c r="I111" s="18">
        <v>31664</v>
      </c>
      <c r="J111" s="18"/>
    </row>
    <row r="112" spans="1:10" x14ac:dyDescent="0.25">
      <c r="A112" s="16" t="s">
        <v>39</v>
      </c>
      <c r="B112" s="77" t="s">
        <v>214</v>
      </c>
      <c r="C112" s="18">
        <f t="shared" si="13"/>
        <v>0</v>
      </c>
      <c r="D112" s="22">
        <f>D113</f>
        <v>0</v>
      </c>
      <c r="E112" s="22">
        <f>E113</f>
        <v>0</v>
      </c>
      <c r="F112" s="22">
        <f>F113</f>
        <v>0</v>
      </c>
      <c r="G112" s="18">
        <f t="shared" si="14"/>
        <v>31579</v>
      </c>
      <c r="H112" s="22">
        <f>H113</f>
        <v>0</v>
      </c>
      <c r="I112" s="22">
        <v>31579</v>
      </c>
      <c r="J112" s="22">
        <f>J113</f>
        <v>0</v>
      </c>
    </row>
    <row r="113" spans="1:10" x14ac:dyDescent="0.25">
      <c r="A113" s="16" t="s">
        <v>41</v>
      </c>
      <c r="B113" s="77" t="s">
        <v>215</v>
      </c>
      <c r="C113" s="18">
        <f t="shared" si="13"/>
        <v>0</v>
      </c>
      <c r="D113" s="78"/>
      <c r="E113" s="78">
        <v>0</v>
      </c>
      <c r="F113" s="78"/>
      <c r="G113" s="18">
        <f t="shared" si="14"/>
        <v>0</v>
      </c>
      <c r="H113" s="78"/>
      <c r="I113" s="78">
        <v>0</v>
      </c>
      <c r="J113" s="78"/>
    </row>
    <row r="114" spans="1:10" x14ac:dyDescent="0.25">
      <c r="A114" s="16" t="s">
        <v>43</v>
      </c>
      <c r="B114" s="79" t="s">
        <v>216</v>
      </c>
      <c r="C114" s="18">
        <f t="shared" si="13"/>
        <v>22005</v>
      </c>
      <c r="D114" s="78"/>
      <c r="E114" s="78">
        <v>22005</v>
      </c>
      <c r="F114" s="78"/>
      <c r="G114" s="18">
        <f t="shared" si="14"/>
        <v>22005</v>
      </c>
      <c r="H114" s="78"/>
      <c r="I114" s="78">
        <v>22005</v>
      </c>
      <c r="J114" s="78"/>
    </row>
    <row r="115" spans="1:10" ht="22.5" x14ac:dyDescent="0.25">
      <c r="A115" s="16" t="s">
        <v>45</v>
      </c>
      <c r="B115" s="80" t="s">
        <v>217</v>
      </c>
      <c r="C115" s="18">
        <f t="shared" si="13"/>
        <v>0</v>
      </c>
      <c r="D115" s="78"/>
      <c r="E115" s="78"/>
      <c r="F115" s="78"/>
      <c r="G115" s="18">
        <f t="shared" si="14"/>
        <v>0</v>
      </c>
      <c r="H115" s="78"/>
      <c r="I115" s="78"/>
      <c r="J115" s="78"/>
    </row>
    <row r="116" spans="1:10" ht="22.5" x14ac:dyDescent="0.25">
      <c r="A116" s="16" t="s">
        <v>218</v>
      </c>
      <c r="B116" s="81" t="s">
        <v>219</v>
      </c>
      <c r="C116" s="18">
        <f t="shared" si="13"/>
        <v>0</v>
      </c>
      <c r="D116" s="78"/>
      <c r="E116" s="78"/>
      <c r="F116" s="78"/>
      <c r="G116" s="18">
        <f t="shared" si="14"/>
        <v>0</v>
      </c>
      <c r="H116" s="78"/>
      <c r="I116" s="78"/>
      <c r="J116" s="78"/>
    </row>
    <row r="117" spans="1:10" ht="22.5" x14ac:dyDescent="0.25">
      <c r="A117" s="16" t="s">
        <v>220</v>
      </c>
      <c r="B117" s="71" t="s">
        <v>198</v>
      </c>
      <c r="C117" s="18">
        <f t="shared" si="13"/>
        <v>0</v>
      </c>
      <c r="D117" s="78"/>
      <c r="E117" s="78"/>
      <c r="F117" s="78"/>
      <c r="G117" s="18">
        <f t="shared" si="14"/>
        <v>0</v>
      </c>
      <c r="H117" s="78"/>
      <c r="I117" s="78"/>
      <c r="J117" s="78"/>
    </row>
    <row r="118" spans="1:10" x14ac:dyDescent="0.25">
      <c r="A118" s="16" t="s">
        <v>221</v>
      </c>
      <c r="B118" s="71" t="s">
        <v>222</v>
      </c>
      <c r="C118" s="18">
        <f t="shared" si="13"/>
        <v>22005</v>
      </c>
      <c r="D118" s="78"/>
      <c r="E118" s="78">
        <v>22005</v>
      </c>
      <c r="F118" s="78"/>
      <c r="G118" s="18">
        <f t="shared" si="14"/>
        <v>22005</v>
      </c>
      <c r="H118" s="78"/>
      <c r="I118" s="78">
        <v>22005</v>
      </c>
      <c r="J118" s="78"/>
    </row>
    <row r="119" spans="1:10" ht="22.5" x14ac:dyDescent="0.25">
      <c r="A119" s="16" t="s">
        <v>223</v>
      </c>
      <c r="B119" s="71" t="s">
        <v>224</v>
      </c>
      <c r="C119" s="18">
        <f t="shared" si="13"/>
        <v>0</v>
      </c>
      <c r="D119" s="78"/>
      <c r="E119" s="78"/>
      <c r="F119" s="78"/>
      <c r="G119" s="18">
        <f t="shared" si="14"/>
        <v>0</v>
      </c>
      <c r="H119" s="78"/>
      <c r="I119" s="78"/>
      <c r="J119" s="78"/>
    </row>
    <row r="120" spans="1:10" ht="22.5" x14ac:dyDescent="0.25">
      <c r="A120" s="16" t="s">
        <v>225</v>
      </c>
      <c r="B120" s="71" t="s">
        <v>204</v>
      </c>
      <c r="C120" s="18">
        <f t="shared" si="13"/>
        <v>0</v>
      </c>
      <c r="D120" s="78"/>
      <c r="E120" s="78"/>
      <c r="F120" s="78"/>
      <c r="G120" s="18">
        <f t="shared" si="14"/>
        <v>0</v>
      </c>
      <c r="H120" s="78"/>
      <c r="I120" s="78"/>
      <c r="J120" s="78"/>
    </row>
    <row r="121" spans="1:10" x14ac:dyDescent="0.25">
      <c r="A121" s="16" t="s">
        <v>226</v>
      </c>
      <c r="B121" s="71" t="s">
        <v>227</v>
      </c>
      <c r="C121" s="18">
        <f t="shared" si="13"/>
        <v>0</v>
      </c>
      <c r="D121" s="78"/>
      <c r="E121" s="78"/>
      <c r="F121" s="78"/>
      <c r="G121" s="18">
        <f t="shared" si="14"/>
        <v>0</v>
      </c>
      <c r="H121" s="78"/>
      <c r="I121" s="78"/>
      <c r="J121" s="78"/>
    </row>
    <row r="122" spans="1:10" ht="23.25" thickBot="1" x14ac:dyDescent="0.3">
      <c r="A122" s="72" t="s">
        <v>228</v>
      </c>
      <c r="B122" s="71" t="s">
        <v>229</v>
      </c>
      <c r="C122" s="18">
        <f t="shared" si="13"/>
        <v>0</v>
      </c>
      <c r="D122" s="82"/>
      <c r="E122" s="82"/>
      <c r="F122" s="82"/>
      <c r="G122" s="18">
        <f t="shared" si="14"/>
        <v>0</v>
      </c>
      <c r="H122" s="82"/>
      <c r="I122" s="82"/>
      <c r="J122" s="82"/>
    </row>
    <row r="123" spans="1:10" ht="15.75" thickBot="1" x14ac:dyDescent="0.3">
      <c r="A123" s="13" t="s">
        <v>47</v>
      </c>
      <c r="B123" s="83" t="s">
        <v>230</v>
      </c>
      <c r="C123" s="15">
        <f t="shared" ref="C123:J123" si="15">C124+C125</f>
        <v>500</v>
      </c>
      <c r="D123" s="15">
        <f t="shared" si="15"/>
        <v>500</v>
      </c>
      <c r="E123" s="15">
        <f t="shared" si="15"/>
        <v>0</v>
      </c>
      <c r="F123" s="15">
        <f t="shared" si="15"/>
        <v>0</v>
      </c>
      <c r="G123" s="15">
        <f t="shared" si="15"/>
        <v>1000</v>
      </c>
      <c r="H123" s="15">
        <f t="shared" si="15"/>
        <v>1000</v>
      </c>
      <c r="I123" s="15">
        <f t="shared" si="15"/>
        <v>0</v>
      </c>
      <c r="J123" s="15">
        <f t="shared" si="15"/>
        <v>0</v>
      </c>
    </row>
    <row r="124" spans="1:10" x14ac:dyDescent="0.25">
      <c r="A124" s="16" t="s">
        <v>49</v>
      </c>
      <c r="B124" s="84" t="s">
        <v>231</v>
      </c>
      <c r="C124" s="18">
        <f>D124+E124+F124</f>
        <v>500</v>
      </c>
      <c r="D124" s="18">
        <v>500</v>
      </c>
      <c r="E124" s="18"/>
      <c r="F124" s="18"/>
      <c r="G124" s="18">
        <f>H124+I124+J124</f>
        <v>1000</v>
      </c>
      <c r="H124" s="18">
        <v>1000</v>
      </c>
      <c r="I124" s="18"/>
      <c r="J124" s="18"/>
    </row>
    <row r="125" spans="1:10" ht="15.75" thickBot="1" x14ac:dyDescent="0.3">
      <c r="A125" s="23" t="s">
        <v>51</v>
      </c>
      <c r="B125" s="77" t="s">
        <v>232</v>
      </c>
      <c r="C125" s="18">
        <f>D125+E125+F125</f>
        <v>0</v>
      </c>
      <c r="D125" s="25"/>
      <c r="E125" s="25"/>
      <c r="F125" s="25"/>
      <c r="G125" s="18">
        <f>H125+I125+J125</f>
        <v>0</v>
      </c>
      <c r="H125" s="25"/>
      <c r="I125" s="25"/>
      <c r="J125" s="25"/>
    </row>
    <row r="126" spans="1:10" ht="15.75" thickBot="1" x14ac:dyDescent="0.3">
      <c r="A126" s="13" t="s">
        <v>233</v>
      </c>
      <c r="B126" s="83" t="s">
        <v>234</v>
      </c>
      <c r="C126" s="15">
        <f t="shared" ref="C126:J126" si="16">C93+C109+C123</f>
        <v>175420</v>
      </c>
      <c r="D126" s="15">
        <f t="shared" si="16"/>
        <v>113609</v>
      </c>
      <c r="E126" s="15">
        <f t="shared" si="16"/>
        <v>61811</v>
      </c>
      <c r="F126" s="15">
        <f t="shared" si="16"/>
        <v>0</v>
      </c>
      <c r="G126" s="15">
        <f t="shared" si="16"/>
        <v>270749</v>
      </c>
      <c r="H126" s="15">
        <f t="shared" si="16"/>
        <v>161504</v>
      </c>
      <c r="I126" s="15">
        <f t="shared" si="16"/>
        <v>109245</v>
      </c>
      <c r="J126" s="15">
        <f t="shared" si="16"/>
        <v>0</v>
      </c>
    </row>
    <row r="127" spans="1:10" ht="21.75" thickBot="1" x14ac:dyDescent="0.3">
      <c r="A127" s="13" t="s">
        <v>75</v>
      </c>
      <c r="B127" s="83" t="s">
        <v>235</v>
      </c>
      <c r="C127" s="15">
        <f>C128+C129+C130</f>
        <v>0</v>
      </c>
      <c r="D127" s="15">
        <v>0</v>
      </c>
      <c r="E127" s="15">
        <v>0</v>
      </c>
      <c r="F127" s="15">
        <v>0</v>
      </c>
      <c r="G127" s="15">
        <f>G128+G129+G130</f>
        <v>0</v>
      </c>
      <c r="H127" s="15">
        <v>0</v>
      </c>
      <c r="I127" s="15">
        <v>0</v>
      </c>
      <c r="J127" s="15">
        <v>0</v>
      </c>
    </row>
    <row r="128" spans="1:10" x14ac:dyDescent="0.25">
      <c r="A128" s="16" t="s">
        <v>77</v>
      </c>
      <c r="B128" s="84" t="s">
        <v>236</v>
      </c>
      <c r="C128" s="18">
        <f t="shared" ref="C128:C135" si="17">D128+E128+F128</f>
        <v>0</v>
      </c>
      <c r="D128" s="78"/>
      <c r="E128" s="78"/>
      <c r="F128" s="78"/>
      <c r="G128" s="18">
        <f t="shared" ref="G128:G135" si="18">H128+I128+J128</f>
        <v>0</v>
      </c>
      <c r="H128" s="78"/>
      <c r="I128" s="78"/>
      <c r="J128" s="78"/>
    </row>
    <row r="129" spans="1:10" ht="22.5" x14ac:dyDescent="0.25">
      <c r="A129" s="16" t="s">
        <v>79</v>
      </c>
      <c r="B129" s="84" t="s">
        <v>237</v>
      </c>
      <c r="C129" s="18">
        <f t="shared" si="17"/>
        <v>0</v>
      </c>
      <c r="D129" s="78"/>
      <c r="E129" s="78"/>
      <c r="F129" s="78"/>
      <c r="G129" s="18">
        <f t="shared" si="18"/>
        <v>0</v>
      </c>
      <c r="H129" s="78"/>
      <c r="I129" s="78"/>
      <c r="J129" s="78"/>
    </row>
    <row r="130" spans="1:10" x14ac:dyDescent="0.25">
      <c r="A130" s="30" t="s">
        <v>81</v>
      </c>
      <c r="B130" s="67" t="s">
        <v>238</v>
      </c>
      <c r="C130" s="18">
        <f t="shared" si="17"/>
        <v>0</v>
      </c>
      <c r="D130" s="85"/>
      <c r="E130" s="85"/>
      <c r="F130" s="85"/>
      <c r="G130" s="18">
        <f t="shared" si="18"/>
        <v>0</v>
      </c>
      <c r="H130" s="85"/>
      <c r="I130" s="85"/>
      <c r="J130" s="85"/>
    </row>
    <row r="131" spans="1:10" ht="15.75" thickBot="1" x14ac:dyDescent="0.3">
      <c r="A131" s="33" t="s">
        <v>97</v>
      </c>
      <c r="B131" s="86" t="s">
        <v>239</v>
      </c>
      <c r="C131" s="18">
        <f t="shared" si="17"/>
        <v>0</v>
      </c>
      <c r="D131" s="35">
        <v>0</v>
      </c>
      <c r="E131" s="35">
        <v>0</v>
      </c>
      <c r="F131" s="35">
        <v>0</v>
      </c>
      <c r="G131" s="18">
        <f t="shared" si="18"/>
        <v>0</v>
      </c>
      <c r="H131" s="35">
        <v>0</v>
      </c>
      <c r="I131" s="35">
        <v>0</v>
      </c>
      <c r="J131" s="35">
        <v>0</v>
      </c>
    </row>
    <row r="132" spans="1:10" x14ac:dyDescent="0.25">
      <c r="A132" s="16" t="s">
        <v>99</v>
      </c>
      <c r="B132" s="84" t="s">
        <v>240</v>
      </c>
      <c r="C132" s="18">
        <f t="shared" si="17"/>
        <v>0</v>
      </c>
      <c r="D132" s="78"/>
      <c r="E132" s="78"/>
      <c r="F132" s="78"/>
      <c r="G132" s="18">
        <f t="shared" si="18"/>
        <v>0</v>
      </c>
      <c r="H132" s="78"/>
      <c r="I132" s="78"/>
      <c r="J132" s="78"/>
    </row>
    <row r="133" spans="1:10" x14ac:dyDescent="0.25">
      <c r="A133" s="16" t="s">
        <v>101</v>
      </c>
      <c r="B133" s="84" t="s">
        <v>241</v>
      </c>
      <c r="C133" s="18">
        <f t="shared" si="17"/>
        <v>0</v>
      </c>
      <c r="D133" s="78"/>
      <c r="E133" s="78"/>
      <c r="F133" s="78"/>
      <c r="G133" s="18">
        <f t="shared" si="18"/>
        <v>0</v>
      </c>
      <c r="H133" s="78"/>
      <c r="I133" s="78"/>
      <c r="J133" s="78"/>
    </row>
    <row r="134" spans="1:10" x14ac:dyDescent="0.25">
      <c r="A134" s="16" t="s">
        <v>103</v>
      </c>
      <c r="B134" s="84" t="s">
        <v>242</v>
      </c>
      <c r="C134" s="18">
        <f t="shared" si="17"/>
        <v>0</v>
      </c>
      <c r="D134" s="78"/>
      <c r="E134" s="78"/>
      <c r="F134" s="78"/>
      <c r="G134" s="18">
        <f t="shared" si="18"/>
        <v>0</v>
      </c>
      <c r="H134" s="78"/>
      <c r="I134" s="78"/>
      <c r="J134" s="78"/>
    </row>
    <row r="135" spans="1:10" ht="15.75" thickBot="1" x14ac:dyDescent="0.3">
      <c r="A135" s="72" t="s">
        <v>105</v>
      </c>
      <c r="B135" s="87" t="s">
        <v>243</v>
      </c>
      <c r="C135" s="18">
        <f t="shared" si="17"/>
        <v>0</v>
      </c>
      <c r="D135" s="78"/>
      <c r="E135" s="78"/>
      <c r="F135" s="78"/>
      <c r="G135" s="18">
        <f t="shared" si="18"/>
        <v>0</v>
      </c>
      <c r="H135" s="78"/>
      <c r="I135" s="78"/>
      <c r="J135" s="78"/>
    </row>
    <row r="136" spans="1:10" ht="15.75" thickBot="1" x14ac:dyDescent="0.3">
      <c r="A136" s="13" t="s">
        <v>244</v>
      </c>
      <c r="B136" s="83" t="s">
        <v>245</v>
      </c>
      <c r="C136" s="42">
        <f t="shared" ref="C136:J136" si="19">C137+C138+C139+C140</f>
        <v>26612</v>
      </c>
      <c r="D136" s="42">
        <f t="shared" si="19"/>
        <v>26612</v>
      </c>
      <c r="E136" s="42">
        <f t="shared" si="19"/>
        <v>0</v>
      </c>
      <c r="F136" s="42">
        <f t="shared" si="19"/>
        <v>0</v>
      </c>
      <c r="G136" s="42">
        <f t="shared" si="19"/>
        <v>26612</v>
      </c>
      <c r="H136" s="42">
        <f t="shared" si="19"/>
        <v>26612</v>
      </c>
      <c r="I136" s="42">
        <f t="shared" si="19"/>
        <v>0</v>
      </c>
      <c r="J136" s="42">
        <f t="shared" si="19"/>
        <v>0</v>
      </c>
    </row>
    <row r="137" spans="1:10" x14ac:dyDescent="0.25">
      <c r="A137" s="16" t="s">
        <v>111</v>
      </c>
      <c r="B137" s="84" t="s">
        <v>246</v>
      </c>
      <c r="C137" s="18">
        <v>26612</v>
      </c>
      <c r="D137" s="78">
        <v>26612</v>
      </c>
      <c r="E137" s="78"/>
      <c r="F137" s="78"/>
      <c r="G137" s="18">
        <v>26612</v>
      </c>
      <c r="H137" s="78">
        <v>26612</v>
      </c>
      <c r="I137" s="78"/>
      <c r="J137" s="78"/>
    </row>
    <row r="138" spans="1:10" x14ac:dyDescent="0.25">
      <c r="A138" s="30" t="s">
        <v>113</v>
      </c>
      <c r="B138" s="67" t="s">
        <v>247</v>
      </c>
      <c r="C138" s="31">
        <f>D138+E138+F138</f>
        <v>0</v>
      </c>
      <c r="D138" s="31"/>
      <c r="E138" s="31"/>
      <c r="F138" s="31"/>
      <c r="G138" s="31">
        <f>H138+I138+J138</f>
        <v>0</v>
      </c>
      <c r="H138" s="31"/>
      <c r="I138" s="31"/>
      <c r="J138" s="31"/>
    </row>
    <row r="139" spans="1:10" x14ac:dyDescent="0.25">
      <c r="A139" s="16" t="s">
        <v>115</v>
      </c>
      <c r="B139" s="84" t="s">
        <v>248</v>
      </c>
      <c r="C139" s="18">
        <f>D139+E139+F139</f>
        <v>0</v>
      </c>
      <c r="D139" s="78"/>
      <c r="E139" s="78"/>
      <c r="F139" s="78"/>
      <c r="G139" s="18">
        <f>H139+I139+J139</f>
        <v>0</v>
      </c>
      <c r="H139" s="78"/>
      <c r="I139" s="78"/>
      <c r="J139" s="78"/>
    </row>
    <row r="140" spans="1:10" ht="15.75" thickBot="1" x14ac:dyDescent="0.3">
      <c r="A140" s="72" t="s">
        <v>117</v>
      </c>
      <c r="B140" s="87" t="s">
        <v>249</v>
      </c>
      <c r="C140" s="18">
        <f>D140+E140+F140</f>
        <v>0</v>
      </c>
      <c r="D140" s="78"/>
      <c r="E140" s="78"/>
      <c r="F140" s="78"/>
      <c r="G140" s="18">
        <f>H140+I140+J140</f>
        <v>0</v>
      </c>
      <c r="H140" s="78"/>
      <c r="I140" s="78"/>
      <c r="J140" s="78"/>
    </row>
    <row r="141" spans="1:10" ht="15.75" thickBot="1" x14ac:dyDescent="0.3">
      <c r="A141" s="13" t="s">
        <v>119</v>
      </c>
      <c r="B141" s="83" t="s">
        <v>250</v>
      </c>
      <c r="C141" s="88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  <c r="I141" s="88">
        <v>0</v>
      </c>
      <c r="J141" s="88">
        <v>0</v>
      </c>
    </row>
    <row r="142" spans="1:10" x14ac:dyDescent="0.25">
      <c r="A142" s="16" t="s">
        <v>121</v>
      </c>
      <c r="B142" s="84" t="s">
        <v>251</v>
      </c>
      <c r="C142" s="18">
        <f>D142+E142+F142</f>
        <v>0</v>
      </c>
      <c r="D142" s="78"/>
      <c r="E142" s="78"/>
      <c r="F142" s="78"/>
      <c r="G142" s="18">
        <f>H142+I142+J142</f>
        <v>0</v>
      </c>
      <c r="H142" s="78"/>
      <c r="I142" s="78"/>
      <c r="J142" s="78"/>
    </row>
    <row r="143" spans="1:10" x14ac:dyDescent="0.25">
      <c r="A143" s="16" t="s">
        <v>123</v>
      </c>
      <c r="B143" s="84" t="s">
        <v>252</v>
      </c>
      <c r="C143" s="18">
        <f>D143+E143+F143</f>
        <v>0</v>
      </c>
      <c r="D143" s="78"/>
      <c r="E143" s="78"/>
      <c r="F143" s="78"/>
      <c r="G143" s="18">
        <f>H143+I143+J143</f>
        <v>0</v>
      </c>
      <c r="H143" s="78"/>
      <c r="I143" s="78"/>
      <c r="J143" s="78"/>
    </row>
    <row r="144" spans="1:10" x14ac:dyDescent="0.25">
      <c r="A144" s="16" t="s">
        <v>125</v>
      </c>
      <c r="B144" s="84" t="s">
        <v>253</v>
      </c>
      <c r="C144" s="18">
        <f>D144+E144+F144</f>
        <v>0</v>
      </c>
      <c r="D144" s="78"/>
      <c r="E144" s="78"/>
      <c r="F144" s="78"/>
      <c r="G144" s="18">
        <f>H144+I144+J144</f>
        <v>0</v>
      </c>
      <c r="H144" s="78"/>
      <c r="I144" s="78"/>
      <c r="J144" s="78"/>
    </row>
    <row r="145" spans="1:10" ht="15.75" thickBot="1" x14ac:dyDescent="0.3">
      <c r="A145" s="16" t="s">
        <v>127</v>
      </c>
      <c r="B145" s="84" t="s">
        <v>254</v>
      </c>
      <c r="C145" s="18">
        <f>D145+E145+F145</f>
        <v>0</v>
      </c>
      <c r="D145" s="78"/>
      <c r="E145" s="78"/>
      <c r="F145" s="78"/>
      <c r="G145" s="18">
        <f>H145+I145+J145</f>
        <v>0</v>
      </c>
      <c r="H145" s="78"/>
      <c r="I145" s="78"/>
      <c r="J145" s="78"/>
    </row>
    <row r="146" spans="1:10" ht="15.75" thickBot="1" x14ac:dyDescent="0.3">
      <c r="A146" s="13" t="s">
        <v>129</v>
      </c>
      <c r="B146" s="83" t="s">
        <v>255</v>
      </c>
      <c r="C146" s="89">
        <f>C141+C136+C131+C127</f>
        <v>26612</v>
      </c>
      <c r="D146" s="89">
        <f>D141+D136+D131+D127</f>
        <v>26612</v>
      </c>
      <c r="E146" s="89">
        <f>E141+E136+E131+E127</f>
        <v>0</v>
      </c>
      <c r="F146" s="89">
        <v>0</v>
      </c>
      <c r="G146" s="89">
        <f>G141+G136+G131+G127</f>
        <v>26612</v>
      </c>
      <c r="H146" s="89">
        <f>H141+H136+H131+H127</f>
        <v>26612</v>
      </c>
      <c r="I146" s="89">
        <f>I141+I136+I131+I127</f>
        <v>0</v>
      </c>
      <c r="J146" s="89">
        <v>0</v>
      </c>
    </row>
    <row r="147" spans="1:10" ht="15.75" thickBot="1" x14ac:dyDescent="0.3">
      <c r="A147" s="90" t="s">
        <v>256</v>
      </c>
      <c r="B147" s="91" t="s">
        <v>257</v>
      </c>
      <c r="C147" s="89">
        <f t="shared" ref="C147:J147" si="20">C126+C146</f>
        <v>202032</v>
      </c>
      <c r="D147" s="89">
        <f t="shared" si="20"/>
        <v>140221</v>
      </c>
      <c r="E147" s="89">
        <f t="shared" si="20"/>
        <v>61811</v>
      </c>
      <c r="F147" s="89">
        <f t="shared" si="20"/>
        <v>0</v>
      </c>
      <c r="G147" s="89">
        <f t="shared" si="20"/>
        <v>297361</v>
      </c>
      <c r="H147" s="89">
        <f t="shared" si="20"/>
        <v>188116</v>
      </c>
      <c r="I147" s="89">
        <f t="shared" si="20"/>
        <v>109245</v>
      </c>
      <c r="J147" s="89">
        <f t="shared" si="20"/>
        <v>0</v>
      </c>
    </row>
    <row r="148" spans="1:10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</row>
    <row r="149" spans="1:10" ht="15.75" x14ac:dyDescent="0.25">
      <c r="A149" s="93" t="s">
        <v>258</v>
      </c>
      <c r="B149" s="93"/>
      <c r="C149" s="93"/>
      <c r="D149" s="92"/>
      <c r="E149" s="92"/>
      <c r="F149" s="92"/>
      <c r="H149" s="92"/>
      <c r="I149" s="92"/>
      <c r="J149" s="92"/>
    </row>
    <row r="150" spans="1:10" ht="15.75" thickBot="1" x14ac:dyDescent="0.3">
      <c r="A150" s="3" t="s">
        <v>259</v>
      </c>
      <c r="B150" s="3"/>
      <c r="C150" s="4" t="s">
        <v>181</v>
      </c>
      <c r="D150" s="4" t="s">
        <v>181</v>
      </c>
      <c r="E150" s="4" t="s">
        <v>181</v>
      </c>
      <c r="F150" s="4" t="s">
        <v>181</v>
      </c>
      <c r="G150" s="4" t="s">
        <v>181</v>
      </c>
      <c r="H150" s="4" t="s">
        <v>181</v>
      </c>
      <c r="I150" s="4" t="s">
        <v>181</v>
      </c>
      <c r="J150" s="4" t="s">
        <v>181</v>
      </c>
    </row>
    <row r="151" spans="1:10" ht="21.75" thickBot="1" x14ac:dyDescent="0.3">
      <c r="A151" s="13">
        <v>1</v>
      </c>
      <c r="B151" s="94" t="s">
        <v>260</v>
      </c>
      <c r="C151" s="15">
        <f>C60-C126</f>
        <v>-1573</v>
      </c>
      <c r="D151" s="15">
        <v>0</v>
      </c>
      <c r="E151" s="15">
        <v>0</v>
      </c>
      <c r="F151" s="15">
        <v>0</v>
      </c>
      <c r="G151" s="15">
        <f>G60-G126</f>
        <v>-1573</v>
      </c>
      <c r="H151" s="15">
        <v>0</v>
      </c>
      <c r="I151" s="15">
        <v>0</v>
      </c>
      <c r="J151" s="15">
        <v>0</v>
      </c>
    </row>
    <row r="152" spans="1:10" ht="32.25" thickBot="1" x14ac:dyDescent="0.3">
      <c r="A152" s="13" t="s">
        <v>33</v>
      </c>
      <c r="B152" s="94" t="s">
        <v>261</v>
      </c>
      <c r="C152" s="15">
        <f>C83-C146</f>
        <v>1573</v>
      </c>
      <c r="D152" s="15">
        <v>0</v>
      </c>
      <c r="E152" s="15">
        <v>0</v>
      </c>
      <c r="F152" s="15">
        <v>0</v>
      </c>
      <c r="G152" s="15">
        <f>G83-G146</f>
        <v>1573</v>
      </c>
      <c r="H152" s="15">
        <v>0</v>
      </c>
      <c r="I152" s="15">
        <v>0</v>
      </c>
      <c r="J152" s="15">
        <v>0</v>
      </c>
    </row>
  </sheetData>
  <mergeCells count="10">
    <mergeCell ref="C90:F90"/>
    <mergeCell ref="G90:J90"/>
    <mergeCell ref="A149:C149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2015. évi költségvetésének összevont mérlege&amp;R&amp;"-,Dőlt"&amp;8 1. melléklet a 10/2015.(IX. 29.)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B6" sqref="B6"/>
    </sheetView>
  </sheetViews>
  <sheetFormatPr defaultRowHeight="15" x14ac:dyDescent="0.25"/>
  <cols>
    <col min="1" max="1" width="5" style="432" customWidth="1"/>
    <col min="2" max="2" width="47" style="113" customWidth="1"/>
    <col min="3" max="4" width="15.140625" style="113" customWidth="1"/>
    <col min="5" max="16384" width="9.140625" style="113"/>
  </cols>
  <sheetData>
    <row r="1" spans="1:5" ht="31.5" customHeight="1" x14ac:dyDescent="0.25">
      <c r="B1" s="433"/>
      <c r="C1" s="433"/>
      <c r="D1" s="433"/>
    </row>
    <row r="2" spans="1:5" s="436" customFormat="1" ht="16.5" thickBot="1" x14ac:dyDescent="0.3">
      <c r="A2" s="434"/>
      <c r="B2" s="435"/>
      <c r="D2" s="437" t="s">
        <v>2</v>
      </c>
      <c r="E2" s="437"/>
    </row>
    <row r="3" spans="1:5" s="441" customFormat="1" ht="48" customHeight="1" thickBot="1" x14ac:dyDescent="0.3">
      <c r="A3" s="438" t="s">
        <v>262</v>
      </c>
      <c r="B3" s="439" t="s">
        <v>4</v>
      </c>
      <c r="C3" s="439" t="s">
        <v>405</v>
      </c>
      <c r="D3" s="440" t="s">
        <v>406</v>
      </c>
    </row>
    <row r="4" spans="1:5" s="441" customFormat="1" ht="14.1" customHeight="1" thickBot="1" x14ac:dyDescent="0.3">
      <c r="A4" s="442" t="s">
        <v>7</v>
      </c>
      <c r="B4" s="115" t="s">
        <v>8</v>
      </c>
      <c r="C4" s="115" t="s">
        <v>9</v>
      </c>
      <c r="D4" s="116" t="s">
        <v>10</v>
      </c>
    </row>
    <row r="5" spans="1:5" ht="18" customHeight="1" x14ac:dyDescent="0.25">
      <c r="A5" s="443" t="s">
        <v>21</v>
      </c>
      <c r="B5" s="444" t="s">
        <v>407</v>
      </c>
      <c r="C5" s="280"/>
      <c r="D5" s="275"/>
    </row>
    <row r="6" spans="1:5" ht="18" customHeight="1" x14ac:dyDescent="0.25">
      <c r="A6" s="445" t="s">
        <v>33</v>
      </c>
      <c r="B6" s="446" t="s">
        <v>408</v>
      </c>
      <c r="C6" s="247"/>
      <c r="D6" s="248"/>
    </row>
    <row r="7" spans="1:5" ht="18" customHeight="1" x14ac:dyDescent="0.25">
      <c r="A7" s="445" t="s">
        <v>47</v>
      </c>
      <c r="B7" s="446" t="s">
        <v>409</v>
      </c>
      <c r="C7" s="247"/>
      <c r="D7" s="248"/>
    </row>
    <row r="8" spans="1:5" ht="18" customHeight="1" x14ac:dyDescent="0.25">
      <c r="A8" s="445" t="s">
        <v>233</v>
      </c>
      <c r="B8" s="446" t="s">
        <v>410</v>
      </c>
      <c r="C8" s="247"/>
      <c r="D8" s="248"/>
    </row>
    <row r="9" spans="1:5" ht="18" customHeight="1" x14ac:dyDescent="0.25">
      <c r="A9" s="445" t="s">
        <v>75</v>
      </c>
      <c r="B9" s="446" t="s">
        <v>411</v>
      </c>
      <c r="C9" s="247"/>
      <c r="D9" s="248"/>
    </row>
    <row r="10" spans="1:5" ht="18" customHeight="1" x14ac:dyDescent="0.25">
      <c r="A10" s="445" t="s">
        <v>97</v>
      </c>
      <c r="B10" s="446" t="s">
        <v>412</v>
      </c>
      <c r="C10" s="247"/>
      <c r="D10" s="248"/>
    </row>
    <row r="11" spans="1:5" ht="18" customHeight="1" x14ac:dyDescent="0.25">
      <c r="A11" s="445" t="s">
        <v>244</v>
      </c>
      <c r="B11" s="447" t="s">
        <v>413</v>
      </c>
      <c r="C11" s="247"/>
      <c r="D11" s="248"/>
    </row>
    <row r="12" spans="1:5" ht="18" customHeight="1" x14ac:dyDescent="0.25">
      <c r="A12" s="445" t="s">
        <v>129</v>
      </c>
      <c r="B12" s="447" t="s">
        <v>414</v>
      </c>
      <c r="C12" s="247">
        <v>2000</v>
      </c>
      <c r="D12" s="248">
        <v>400</v>
      </c>
    </row>
    <row r="13" spans="1:5" ht="18" customHeight="1" x14ac:dyDescent="0.25">
      <c r="A13" s="445" t="s">
        <v>256</v>
      </c>
      <c r="B13" s="447" t="s">
        <v>415</v>
      </c>
      <c r="C13" s="247"/>
      <c r="D13" s="248"/>
    </row>
    <row r="14" spans="1:5" ht="18" customHeight="1" x14ac:dyDescent="0.25">
      <c r="A14" s="445" t="s">
        <v>292</v>
      </c>
      <c r="B14" s="447" t="s">
        <v>416</v>
      </c>
      <c r="C14" s="247"/>
      <c r="D14" s="248"/>
    </row>
    <row r="15" spans="1:5" ht="22.5" customHeight="1" x14ac:dyDescent="0.25">
      <c r="A15" s="445" t="s">
        <v>293</v>
      </c>
      <c r="B15" s="447" t="s">
        <v>417</v>
      </c>
      <c r="C15" s="247"/>
      <c r="D15" s="248"/>
    </row>
    <row r="16" spans="1:5" ht="18" customHeight="1" x14ac:dyDescent="0.25">
      <c r="A16" s="445" t="s">
        <v>294</v>
      </c>
      <c r="B16" s="446" t="s">
        <v>418</v>
      </c>
      <c r="C16" s="247"/>
      <c r="D16" s="248"/>
    </row>
    <row r="17" spans="1:4" ht="18" customHeight="1" x14ac:dyDescent="0.25">
      <c r="A17" s="445" t="s">
        <v>297</v>
      </c>
      <c r="B17" s="446" t="s">
        <v>419</v>
      </c>
      <c r="C17" s="247"/>
      <c r="D17" s="248"/>
    </row>
    <row r="18" spans="1:4" ht="18" customHeight="1" x14ac:dyDescent="0.25">
      <c r="A18" s="445" t="s">
        <v>300</v>
      </c>
      <c r="B18" s="446" t="s">
        <v>420</v>
      </c>
      <c r="C18" s="247"/>
      <c r="D18" s="248"/>
    </row>
    <row r="19" spans="1:4" ht="18" customHeight="1" x14ac:dyDescent="0.25">
      <c r="A19" s="445" t="s">
        <v>303</v>
      </c>
      <c r="B19" s="446" t="s">
        <v>421</v>
      </c>
      <c r="C19" s="247"/>
      <c r="D19" s="248"/>
    </row>
    <row r="20" spans="1:4" ht="18" customHeight="1" x14ac:dyDescent="0.25">
      <c r="A20" s="445" t="s">
        <v>306</v>
      </c>
      <c r="B20" s="446" t="s">
        <v>422</v>
      </c>
      <c r="C20" s="247"/>
      <c r="D20" s="248"/>
    </row>
    <row r="21" spans="1:4" ht="18" customHeight="1" x14ac:dyDescent="0.25">
      <c r="A21" s="445" t="s">
        <v>309</v>
      </c>
      <c r="B21" s="448"/>
      <c r="C21" s="246"/>
      <c r="D21" s="248"/>
    </row>
    <row r="22" spans="1:4" ht="18" customHeight="1" x14ac:dyDescent="0.25">
      <c r="A22" s="445" t="s">
        <v>312</v>
      </c>
      <c r="B22" s="449"/>
      <c r="C22" s="246"/>
      <c r="D22" s="248"/>
    </row>
    <row r="23" spans="1:4" ht="18" customHeight="1" x14ac:dyDescent="0.25">
      <c r="A23" s="445" t="s">
        <v>315</v>
      </c>
      <c r="B23" s="449"/>
      <c r="C23" s="246"/>
      <c r="D23" s="248"/>
    </row>
    <row r="24" spans="1:4" ht="18" customHeight="1" x14ac:dyDescent="0.25">
      <c r="A24" s="445" t="s">
        <v>318</v>
      </c>
      <c r="B24" s="449"/>
      <c r="C24" s="246"/>
      <c r="D24" s="248"/>
    </row>
    <row r="25" spans="1:4" ht="18" customHeight="1" x14ac:dyDescent="0.25">
      <c r="A25" s="445" t="s">
        <v>320</v>
      </c>
      <c r="B25" s="449"/>
      <c r="C25" s="246"/>
      <c r="D25" s="248"/>
    </row>
    <row r="26" spans="1:4" ht="18" customHeight="1" x14ac:dyDescent="0.25">
      <c r="A26" s="445" t="s">
        <v>323</v>
      </c>
      <c r="B26" s="449"/>
      <c r="C26" s="246"/>
      <c r="D26" s="248"/>
    </row>
    <row r="27" spans="1:4" ht="18" customHeight="1" x14ac:dyDescent="0.25">
      <c r="A27" s="445" t="s">
        <v>326</v>
      </c>
      <c r="B27" s="449"/>
      <c r="C27" s="246"/>
      <c r="D27" s="248"/>
    </row>
    <row r="28" spans="1:4" ht="18" customHeight="1" x14ac:dyDescent="0.25">
      <c r="A28" s="445" t="s">
        <v>329</v>
      </c>
      <c r="B28" s="449"/>
      <c r="C28" s="246"/>
      <c r="D28" s="248"/>
    </row>
    <row r="29" spans="1:4" ht="18" customHeight="1" thickBot="1" x14ac:dyDescent="0.3">
      <c r="A29" s="450" t="s">
        <v>359</v>
      </c>
      <c r="B29" s="451"/>
      <c r="C29" s="452"/>
      <c r="D29" s="453"/>
    </row>
    <row r="30" spans="1:4" ht="18" customHeight="1" thickBot="1" x14ac:dyDescent="0.3">
      <c r="A30" s="454" t="s">
        <v>362</v>
      </c>
      <c r="B30" s="455" t="s">
        <v>17</v>
      </c>
      <c r="C30" s="456">
        <f>+C5+C6+C7+C8+C9+C16+C17+C18+C19+C20+C21+C22+C23+C24+C25+C26+C27+C28+C29</f>
        <v>0</v>
      </c>
      <c r="D30" s="457">
        <f>+D5+D6+D7+D8+D9+D16+D17+D18+D19+D20+D21+D22+D23+D24+D25+D26+D27+D28+D29</f>
        <v>0</v>
      </c>
    </row>
    <row r="31" spans="1:4" ht="8.25" customHeight="1" x14ac:dyDescent="0.25">
      <c r="A31" s="458"/>
      <c r="B31" s="459"/>
      <c r="C31" s="459"/>
      <c r="D31" s="459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&amp;C&amp;"-,Félkövér"&amp;9Tiszagyulaháza község által adott közvetett támogatások bemutatása&amp;R&amp;"-,Dőlt"&amp;8 
10. melléklet a 10/2015.(IX. 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463" customWidth="1"/>
    <col min="2" max="2" width="26.7109375" style="462" customWidth="1"/>
    <col min="3" max="4" width="7.7109375" style="462" customWidth="1"/>
    <col min="5" max="5" width="8.140625" style="462" customWidth="1"/>
    <col min="6" max="6" width="7.5703125" style="462" customWidth="1"/>
    <col min="7" max="7" width="7.42578125" style="462" customWidth="1"/>
    <col min="8" max="8" width="7.5703125" style="462" customWidth="1"/>
    <col min="9" max="9" width="7" style="462" customWidth="1"/>
    <col min="10" max="14" width="8.140625" style="462" customWidth="1"/>
    <col min="15" max="15" width="10.85546875" style="463" customWidth="1"/>
    <col min="16" max="16384" width="9.140625" style="462"/>
  </cols>
  <sheetData>
    <row r="1" spans="1:16" ht="31.5" customHeight="1" x14ac:dyDescent="0.25">
      <c r="A1" s="460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ht="12" customHeight="1" thickBot="1" x14ac:dyDescent="0.3">
      <c r="O2" s="437" t="s">
        <v>2</v>
      </c>
      <c r="P2" s="437"/>
    </row>
    <row r="3" spans="1:16" s="463" customFormat="1" ht="29.25" customHeight="1" thickBot="1" x14ac:dyDescent="0.3">
      <c r="A3" s="464" t="s">
        <v>262</v>
      </c>
      <c r="B3" s="465" t="s">
        <v>282</v>
      </c>
      <c r="C3" s="465" t="s">
        <v>423</v>
      </c>
      <c r="D3" s="465" t="s">
        <v>424</v>
      </c>
      <c r="E3" s="465" t="s">
        <v>425</v>
      </c>
      <c r="F3" s="465" t="s">
        <v>426</v>
      </c>
      <c r="G3" s="465" t="s">
        <v>427</v>
      </c>
      <c r="H3" s="465" t="s">
        <v>428</v>
      </c>
      <c r="I3" s="465" t="s">
        <v>429</v>
      </c>
      <c r="J3" s="465" t="s">
        <v>430</v>
      </c>
      <c r="K3" s="465" t="s">
        <v>431</v>
      </c>
      <c r="L3" s="465" t="s">
        <v>432</v>
      </c>
      <c r="M3" s="465" t="s">
        <v>433</v>
      </c>
      <c r="N3" s="465" t="s">
        <v>434</v>
      </c>
      <c r="O3" s="466" t="s">
        <v>17</v>
      </c>
    </row>
    <row r="4" spans="1:16" s="463" customFormat="1" ht="29.25" customHeight="1" thickBot="1" x14ac:dyDescent="0.3">
      <c r="A4" s="467" t="s">
        <v>7</v>
      </c>
      <c r="B4" s="468" t="s">
        <v>8</v>
      </c>
      <c r="C4" s="469" t="s">
        <v>9</v>
      </c>
      <c r="D4" s="469" t="s">
        <v>10</v>
      </c>
      <c r="E4" s="469" t="s">
        <v>11</v>
      </c>
      <c r="F4" s="469" t="s">
        <v>12</v>
      </c>
      <c r="G4" s="469" t="s">
        <v>13</v>
      </c>
      <c r="H4" s="469" t="s">
        <v>14</v>
      </c>
      <c r="I4" s="469" t="s">
        <v>15</v>
      </c>
      <c r="J4" s="469" t="s">
        <v>16</v>
      </c>
      <c r="K4" s="469" t="s">
        <v>435</v>
      </c>
      <c r="L4" s="469" t="s">
        <v>436</v>
      </c>
      <c r="M4" s="469" t="s">
        <v>437</v>
      </c>
      <c r="N4" s="469" t="s">
        <v>438</v>
      </c>
      <c r="O4" s="470" t="s">
        <v>439</v>
      </c>
    </row>
    <row r="5" spans="1:16" s="475" customFormat="1" ht="15" customHeight="1" thickBot="1" x14ac:dyDescent="0.3">
      <c r="A5" s="471" t="s">
        <v>21</v>
      </c>
      <c r="B5" s="472" t="s">
        <v>265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6" s="475" customFormat="1" ht="22.5" x14ac:dyDescent="0.25">
      <c r="A6" s="476" t="s">
        <v>33</v>
      </c>
      <c r="B6" s="477" t="s">
        <v>283</v>
      </c>
      <c r="C6" s="478">
        <f>46889/12</f>
        <v>3907.4166666666665</v>
      </c>
      <c r="D6" s="478">
        <f t="shared" ref="D6:N6" si="0">46889/12</f>
        <v>3907.4166666666665</v>
      </c>
      <c r="E6" s="478">
        <f t="shared" si="0"/>
        <v>3907.4166666666665</v>
      </c>
      <c r="F6" s="478">
        <f t="shared" si="0"/>
        <v>3907.4166666666665</v>
      </c>
      <c r="G6" s="478">
        <f t="shared" si="0"/>
        <v>3907.4166666666665</v>
      </c>
      <c r="H6" s="478">
        <f t="shared" si="0"/>
        <v>3907.4166666666665</v>
      </c>
      <c r="I6" s="478">
        <f t="shared" si="0"/>
        <v>3907.4166666666665</v>
      </c>
      <c r="J6" s="478">
        <f t="shared" si="0"/>
        <v>3907.4166666666665</v>
      </c>
      <c r="K6" s="478">
        <f t="shared" si="0"/>
        <v>3907.4166666666665</v>
      </c>
      <c r="L6" s="478">
        <f t="shared" si="0"/>
        <v>3907.4166666666665</v>
      </c>
      <c r="M6" s="478">
        <f t="shared" si="0"/>
        <v>3907.4166666666665</v>
      </c>
      <c r="N6" s="478">
        <f t="shared" si="0"/>
        <v>3907.4166666666665</v>
      </c>
      <c r="O6" s="479">
        <f>SUM(C6:N6)</f>
        <v>46888.999999999993</v>
      </c>
    </row>
    <row r="7" spans="1:16" s="484" customFormat="1" ht="22.5" x14ac:dyDescent="0.25">
      <c r="A7" s="480" t="s">
        <v>47</v>
      </c>
      <c r="B7" s="481" t="s">
        <v>440</v>
      </c>
      <c r="C7" s="482">
        <v>14000</v>
      </c>
      <c r="D7" s="482">
        <f>21671-14000</f>
        <v>7671</v>
      </c>
      <c r="E7" s="482">
        <f>(73582-21671)/10</f>
        <v>5191.1000000000004</v>
      </c>
      <c r="F7" s="482">
        <f t="shared" ref="F7:N7" si="1">(73582-21671)/10</f>
        <v>5191.1000000000004</v>
      </c>
      <c r="G7" s="482">
        <f t="shared" si="1"/>
        <v>5191.1000000000004</v>
      </c>
      <c r="H7" s="482">
        <f t="shared" si="1"/>
        <v>5191.1000000000004</v>
      </c>
      <c r="I7" s="482">
        <f t="shared" si="1"/>
        <v>5191.1000000000004</v>
      </c>
      <c r="J7" s="482">
        <f t="shared" si="1"/>
        <v>5191.1000000000004</v>
      </c>
      <c r="K7" s="482">
        <f t="shared" si="1"/>
        <v>5191.1000000000004</v>
      </c>
      <c r="L7" s="482">
        <f t="shared" si="1"/>
        <v>5191.1000000000004</v>
      </c>
      <c r="M7" s="482">
        <f t="shared" si="1"/>
        <v>5191.1000000000004</v>
      </c>
      <c r="N7" s="482">
        <f t="shared" si="1"/>
        <v>5191.1000000000004</v>
      </c>
      <c r="O7" s="483">
        <f t="shared" ref="O7:O26" si="2">SUM(C7:N7)</f>
        <v>73582</v>
      </c>
    </row>
    <row r="8" spans="1:16" s="484" customFormat="1" ht="22.5" x14ac:dyDescent="0.25">
      <c r="A8" s="480" t="s">
        <v>233</v>
      </c>
      <c r="B8" s="485" t="s">
        <v>441</v>
      </c>
      <c r="C8" s="486"/>
      <c r="D8" s="482"/>
      <c r="E8" s="482">
        <v>52096</v>
      </c>
      <c r="F8" s="482"/>
      <c r="G8" s="482"/>
      <c r="H8" s="482">
        <v>10357</v>
      </c>
      <c r="I8" s="486"/>
      <c r="J8" s="486"/>
      <c r="K8" s="486">
        <v>30000</v>
      </c>
      <c r="L8" s="486"/>
      <c r="M8" s="486"/>
      <c r="N8" s="486"/>
      <c r="O8" s="487">
        <f t="shared" si="2"/>
        <v>92453</v>
      </c>
    </row>
    <row r="9" spans="1:16" s="484" customFormat="1" ht="14.1" customHeight="1" x14ac:dyDescent="0.25">
      <c r="A9" s="480" t="s">
        <v>75</v>
      </c>
      <c r="B9" s="488" t="s">
        <v>288</v>
      </c>
      <c r="C9" s="482">
        <f>3590/10</f>
        <v>359</v>
      </c>
      <c r="D9" s="482">
        <f>3590/10</f>
        <v>359</v>
      </c>
      <c r="E9" s="482">
        <v>2000</v>
      </c>
      <c r="F9" s="482">
        <f>3590/10</f>
        <v>359</v>
      </c>
      <c r="G9" s="482">
        <f>3590/10</f>
        <v>359</v>
      </c>
      <c r="H9" s="482">
        <f>3590/10</f>
        <v>359</v>
      </c>
      <c r="I9" s="482">
        <f>3590/10</f>
        <v>359</v>
      </c>
      <c r="J9" s="482">
        <f>3590/10</f>
        <v>359</v>
      </c>
      <c r="K9" s="482">
        <v>2000</v>
      </c>
      <c r="L9" s="482">
        <f>3590/10</f>
        <v>359</v>
      </c>
      <c r="M9" s="482">
        <f>3590/10</f>
        <v>359</v>
      </c>
      <c r="N9" s="482">
        <f>3590/10</f>
        <v>359</v>
      </c>
      <c r="O9" s="483">
        <f t="shared" si="2"/>
        <v>7590</v>
      </c>
    </row>
    <row r="10" spans="1:16" s="484" customFormat="1" ht="14.1" customHeight="1" x14ac:dyDescent="0.25">
      <c r="A10" s="480" t="s">
        <v>97</v>
      </c>
      <c r="B10" s="488" t="s">
        <v>442</v>
      </c>
      <c r="C10" s="482">
        <f>15390/12</f>
        <v>1282.5</v>
      </c>
      <c r="D10" s="482">
        <f t="shared" ref="D10:N10" si="3">15390/12</f>
        <v>1282.5</v>
      </c>
      <c r="E10" s="482">
        <f t="shared" si="3"/>
        <v>1282.5</v>
      </c>
      <c r="F10" s="482">
        <f t="shared" si="3"/>
        <v>1282.5</v>
      </c>
      <c r="G10" s="482">
        <f t="shared" si="3"/>
        <v>1282.5</v>
      </c>
      <c r="H10" s="482">
        <f>15390/12+12400</f>
        <v>13682.5</v>
      </c>
      <c r="I10" s="482">
        <f>15390/12+10048</f>
        <v>11330.5</v>
      </c>
      <c r="J10" s="482">
        <f t="shared" si="3"/>
        <v>1282.5</v>
      </c>
      <c r="K10" s="482">
        <f t="shared" si="3"/>
        <v>1282.5</v>
      </c>
      <c r="L10" s="482">
        <f t="shared" si="3"/>
        <v>1282.5</v>
      </c>
      <c r="M10" s="482">
        <f t="shared" si="3"/>
        <v>1282.5</v>
      </c>
      <c r="N10" s="482">
        <f t="shared" si="3"/>
        <v>1282.5</v>
      </c>
      <c r="O10" s="483">
        <f t="shared" si="2"/>
        <v>37838</v>
      </c>
    </row>
    <row r="11" spans="1:16" s="484" customFormat="1" ht="14.1" customHeight="1" x14ac:dyDescent="0.25">
      <c r="A11" s="480" t="s">
        <v>244</v>
      </c>
      <c r="B11" s="488" t="s">
        <v>335</v>
      </c>
      <c r="C11" s="482"/>
      <c r="D11" s="482"/>
      <c r="E11" s="482"/>
      <c r="F11" s="482"/>
      <c r="G11" s="482"/>
      <c r="H11" s="482"/>
      <c r="I11" s="482">
        <v>1900</v>
      </c>
      <c r="J11" s="482"/>
      <c r="K11" s="482"/>
      <c r="L11" s="482"/>
      <c r="M11" s="482"/>
      <c r="N11" s="482"/>
      <c r="O11" s="483">
        <f t="shared" si="2"/>
        <v>1900</v>
      </c>
    </row>
    <row r="12" spans="1:16" s="484" customFormat="1" ht="14.1" customHeight="1" x14ac:dyDescent="0.25">
      <c r="A12" s="480" t="s">
        <v>119</v>
      </c>
      <c r="B12" s="488" t="s">
        <v>289</v>
      </c>
      <c r="C12" s="482">
        <v>4</v>
      </c>
      <c r="D12" s="482">
        <v>4</v>
      </c>
      <c r="E12" s="482">
        <v>4</v>
      </c>
      <c r="F12" s="482">
        <v>454</v>
      </c>
      <c r="G12" s="482">
        <v>4</v>
      </c>
      <c r="H12" s="482">
        <v>4</v>
      </c>
      <c r="I12" s="482">
        <v>4</v>
      </c>
      <c r="J12" s="482">
        <f>925-478</f>
        <v>447</v>
      </c>
      <c r="K12" s="482"/>
      <c r="L12" s="482"/>
      <c r="M12" s="482"/>
      <c r="N12" s="482"/>
      <c r="O12" s="483">
        <f t="shared" si="2"/>
        <v>925</v>
      </c>
    </row>
    <row r="13" spans="1:16" s="484" customFormat="1" ht="23.25" thickBot="1" x14ac:dyDescent="0.3">
      <c r="A13" s="480" t="s">
        <v>129</v>
      </c>
      <c r="B13" s="481" t="s">
        <v>443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>
        <v>7999</v>
      </c>
      <c r="M13" s="482"/>
      <c r="N13" s="482"/>
      <c r="O13" s="483">
        <f t="shared" si="2"/>
        <v>7999</v>
      </c>
    </row>
    <row r="14" spans="1:16" s="484" customFormat="1" ht="14.1" customHeight="1" thickBot="1" x14ac:dyDescent="0.25">
      <c r="A14" s="480" t="s">
        <v>256</v>
      </c>
      <c r="B14" s="488" t="s">
        <v>444</v>
      </c>
      <c r="C14" s="489">
        <f>28185/12</f>
        <v>2348.75</v>
      </c>
      <c r="D14" s="489">
        <f t="shared" ref="D14:N14" si="4">28185/12</f>
        <v>2348.75</v>
      </c>
      <c r="E14" s="489">
        <f t="shared" si="4"/>
        <v>2348.75</v>
      </c>
      <c r="F14" s="489">
        <f t="shared" si="4"/>
        <v>2348.75</v>
      </c>
      <c r="G14" s="489">
        <f t="shared" si="4"/>
        <v>2348.75</v>
      </c>
      <c r="H14" s="489">
        <f t="shared" si="4"/>
        <v>2348.75</v>
      </c>
      <c r="I14" s="489">
        <f t="shared" si="4"/>
        <v>2348.75</v>
      </c>
      <c r="J14" s="489">
        <f t="shared" si="4"/>
        <v>2348.75</v>
      </c>
      <c r="K14" s="489">
        <f t="shared" si="4"/>
        <v>2348.75</v>
      </c>
      <c r="L14" s="489">
        <f t="shared" si="4"/>
        <v>2348.75</v>
      </c>
      <c r="M14" s="489">
        <f t="shared" si="4"/>
        <v>2348.75</v>
      </c>
      <c r="N14" s="489">
        <f t="shared" si="4"/>
        <v>2348.75</v>
      </c>
      <c r="O14" s="483">
        <f>SUM(C14:N14)</f>
        <v>28185</v>
      </c>
    </row>
    <row r="15" spans="1:16" s="475" customFormat="1" ht="15.95" customHeight="1" thickBot="1" x14ac:dyDescent="0.3">
      <c r="A15" s="471" t="s">
        <v>292</v>
      </c>
      <c r="B15" s="490" t="s">
        <v>445</v>
      </c>
      <c r="C15" s="491">
        <f>SUM(C6:C14)</f>
        <v>21901.666666666668</v>
      </c>
      <c r="D15" s="491">
        <f t="shared" ref="D15:M15" si="5">SUM(D6:D14)</f>
        <v>15572.666666666666</v>
      </c>
      <c r="E15" s="491">
        <f t="shared" si="5"/>
        <v>66829.766666666663</v>
      </c>
      <c r="F15" s="491">
        <f t="shared" si="5"/>
        <v>13542.766666666666</v>
      </c>
      <c r="G15" s="491">
        <f t="shared" si="5"/>
        <v>13092.766666666666</v>
      </c>
      <c r="H15" s="491">
        <f t="shared" si="5"/>
        <v>35849.766666666663</v>
      </c>
      <c r="I15" s="491">
        <f t="shared" si="5"/>
        <v>25040.766666666666</v>
      </c>
      <c r="J15" s="491">
        <f t="shared" si="5"/>
        <v>13535.766666666666</v>
      </c>
      <c r="K15" s="491">
        <f t="shared" si="5"/>
        <v>44729.766666666663</v>
      </c>
      <c r="L15" s="491">
        <f>SUM(L6:L14)</f>
        <v>21087.766666666666</v>
      </c>
      <c r="M15" s="491">
        <f t="shared" si="5"/>
        <v>13088.766666666666</v>
      </c>
      <c r="N15" s="491">
        <f>SUM(N6:N14)</f>
        <v>13088.766666666666</v>
      </c>
      <c r="O15" s="492">
        <f>SUM(C15:N15)</f>
        <v>297361</v>
      </c>
    </row>
    <row r="16" spans="1:16" s="475" customFormat="1" ht="15" customHeight="1" thickBot="1" x14ac:dyDescent="0.3">
      <c r="A16" s="471" t="s">
        <v>293</v>
      </c>
      <c r="B16" s="493" t="s">
        <v>272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5"/>
    </row>
    <row r="17" spans="1:15" s="484" customFormat="1" ht="14.1" customHeight="1" x14ac:dyDescent="0.25">
      <c r="A17" s="496" t="s">
        <v>294</v>
      </c>
      <c r="B17" s="497" t="s">
        <v>284</v>
      </c>
      <c r="C17" s="486">
        <f>27376/12+3073</f>
        <v>5354.3333333333339</v>
      </c>
      <c r="D17" s="486">
        <f>27376/12+3073+1</f>
        <v>5355.3333333333339</v>
      </c>
      <c r="E17" s="486">
        <f>27376/12+3073</f>
        <v>5354.3333333333339</v>
      </c>
      <c r="F17" s="486">
        <f>(73950-16064)/9</f>
        <v>6431.7777777777774</v>
      </c>
      <c r="G17" s="486">
        <f t="shared" ref="G17:N17" si="6">(73950-16064)/9</f>
        <v>6431.7777777777774</v>
      </c>
      <c r="H17" s="486">
        <f t="shared" si="6"/>
        <v>6431.7777777777774</v>
      </c>
      <c r="I17" s="486">
        <f t="shared" si="6"/>
        <v>6431.7777777777774</v>
      </c>
      <c r="J17" s="486">
        <f t="shared" si="6"/>
        <v>6431.7777777777774</v>
      </c>
      <c r="K17" s="486">
        <f t="shared" si="6"/>
        <v>6431.7777777777774</v>
      </c>
      <c r="L17" s="486">
        <f t="shared" si="6"/>
        <v>6431.7777777777774</v>
      </c>
      <c r="M17" s="486">
        <f t="shared" si="6"/>
        <v>6431.7777777777774</v>
      </c>
      <c r="N17" s="486">
        <f t="shared" si="6"/>
        <v>6431.7777777777774</v>
      </c>
      <c r="O17" s="487">
        <f t="shared" si="2"/>
        <v>73950.000000000015</v>
      </c>
    </row>
    <row r="18" spans="1:15" s="484" customFormat="1" ht="27" customHeight="1" x14ac:dyDescent="0.25">
      <c r="A18" s="480" t="s">
        <v>297</v>
      </c>
      <c r="B18" s="481" t="s">
        <v>186</v>
      </c>
      <c r="C18" s="482">
        <f>7360/12+415</f>
        <v>1028.3333333333335</v>
      </c>
      <c r="D18" s="482">
        <f>7360/12+415</f>
        <v>1028.3333333333335</v>
      </c>
      <c r="E18" s="482">
        <f>7360/12+415</f>
        <v>1028.3333333333335</v>
      </c>
      <c r="F18" s="482">
        <f>(14106-3085)/9</f>
        <v>1224.5555555555557</v>
      </c>
      <c r="G18" s="482">
        <f t="shared" ref="G18:N18" si="7">(14106-3085)/9</f>
        <v>1224.5555555555557</v>
      </c>
      <c r="H18" s="482">
        <f t="shared" si="7"/>
        <v>1224.5555555555557</v>
      </c>
      <c r="I18" s="482">
        <f t="shared" si="7"/>
        <v>1224.5555555555557</v>
      </c>
      <c r="J18" s="482">
        <f t="shared" si="7"/>
        <v>1224.5555555555557</v>
      </c>
      <c r="K18" s="482">
        <f t="shared" si="7"/>
        <v>1224.5555555555557</v>
      </c>
      <c r="L18" s="482">
        <f t="shared" si="7"/>
        <v>1224.5555555555557</v>
      </c>
      <c r="M18" s="482">
        <f t="shared" si="7"/>
        <v>1224.5555555555557</v>
      </c>
      <c r="N18" s="482">
        <f t="shared" si="7"/>
        <v>1224.5555555555557</v>
      </c>
      <c r="O18" s="483">
        <f t="shared" si="2"/>
        <v>14106</v>
      </c>
    </row>
    <row r="19" spans="1:15" s="484" customFormat="1" ht="14.1" customHeight="1" x14ac:dyDescent="0.25">
      <c r="A19" s="480" t="s">
        <v>300</v>
      </c>
      <c r="B19" s="488" t="s">
        <v>187</v>
      </c>
      <c r="C19" s="482">
        <f>53699/12</f>
        <v>4474.916666666667</v>
      </c>
      <c r="D19" s="482">
        <f t="shared" ref="D19:N19" si="8">53699/12</f>
        <v>4474.916666666667</v>
      </c>
      <c r="E19" s="482">
        <f t="shared" si="8"/>
        <v>4474.916666666667</v>
      </c>
      <c r="F19" s="482">
        <f t="shared" si="8"/>
        <v>4474.916666666667</v>
      </c>
      <c r="G19" s="482">
        <f t="shared" si="8"/>
        <v>4474.916666666667</v>
      </c>
      <c r="H19" s="482">
        <f t="shared" si="8"/>
        <v>4474.916666666667</v>
      </c>
      <c r="I19" s="482">
        <f t="shared" si="8"/>
        <v>4474.916666666667</v>
      </c>
      <c r="J19" s="482">
        <f t="shared" si="8"/>
        <v>4474.916666666667</v>
      </c>
      <c r="K19" s="482">
        <f t="shared" si="8"/>
        <v>4474.916666666667</v>
      </c>
      <c r="L19" s="482">
        <f t="shared" si="8"/>
        <v>4474.916666666667</v>
      </c>
      <c r="M19" s="482">
        <f t="shared" si="8"/>
        <v>4474.916666666667</v>
      </c>
      <c r="N19" s="482">
        <f t="shared" si="8"/>
        <v>4474.916666666667</v>
      </c>
      <c r="O19" s="483">
        <f t="shared" si="2"/>
        <v>53698.999999999993</v>
      </c>
    </row>
    <row r="20" spans="1:15" s="484" customFormat="1" ht="14.1" customHeight="1" x14ac:dyDescent="0.25">
      <c r="A20" s="480" t="s">
        <v>303</v>
      </c>
      <c r="B20" s="488" t="s">
        <v>188</v>
      </c>
      <c r="C20" s="482">
        <f>4354/12</f>
        <v>362.83333333333331</v>
      </c>
      <c r="D20" s="482">
        <f t="shared" ref="D20:N20" si="9">4354/12</f>
        <v>362.83333333333331</v>
      </c>
      <c r="E20" s="482">
        <f t="shared" si="9"/>
        <v>362.83333333333331</v>
      </c>
      <c r="F20" s="482">
        <f t="shared" si="9"/>
        <v>362.83333333333331</v>
      </c>
      <c r="G20" s="482">
        <f t="shared" si="9"/>
        <v>362.83333333333331</v>
      </c>
      <c r="H20" s="482">
        <f t="shared" si="9"/>
        <v>362.83333333333331</v>
      </c>
      <c r="I20" s="482">
        <f t="shared" si="9"/>
        <v>362.83333333333331</v>
      </c>
      <c r="J20" s="482">
        <f t="shared" si="9"/>
        <v>362.83333333333331</v>
      </c>
      <c r="K20" s="482">
        <f t="shared" si="9"/>
        <v>362.83333333333331</v>
      </c>
      <c r="L20" s="482">
        <f t="shared" si="9"/>
        <v>362.83333333333331</v>
      </c>
      <c r="M20" s="482">
        <f t="shared" si="9"/>
        <v>362.83333333333331</v>
      </c>
      <c r="N20" s="482">
        <f t="shared" si="9"/>
        <v>362.83333333333331</v>
      </c>
      <c r="O20" s="483">
        <f t="shared" si="2"/>
        <v>4354.0000000000009</v>
      </c>
    </row>
    <row r="21" spans="1:15" s="484" customFormat="1" ht="14.1" customHeight="1" x14ac:dyDescent="0.25">
      <c r="A21" s="480" t="s">
        <v>306</v>
      </c>
      <c r="B21" s="488" t="s">
        <v>446</v>
      </c>
      <c r="C21" s="482">
        <v>5900</v>
      </c>
      <c r="D21" s="482">
        <v>7000</v>
      </c>
      <c r="E21" s="482">
        <f>22617-21604</f>
        <v>1013</v>
      </c>
      <c r="F21" s="482">
        <f>(17939-12900)/10</f>
        <v>503.9</v>
      </c>
      <c r="G21" s="482">
        <v>800</v>
      </c>
      <c r="H21" s="482">
        <v>850</v>
      </c>
      <c r="I21" s="482">
        <v>700</v>
      </c>
      <c r="J21" s="482">
        <v>900</v>
      </c>
      <c r="K21" s="482">
        <v>1100</v>
      </c>
      <c r="L21" s="482">
        <v>1150</v>
      </c>
      <c r="M21" s="482">
        <v>1200</v>
      </c>
      <c r="N21" s="482">
        <v>1500</v>
      </c>
      <c r="O21" s="483">
        <f t="shared" si="2"/>
        <v>22616.9</v>
      </c>
    </row>
    <row r="22" spans="1:15" s="484" customFormat="1" ht="14.1" customHeight="1" x14ac:dyDescent="0.25">
      <c r="A22" s="480" t="s">
        <v>309</v>
      </c>
      <c r="B22" s="488" t="s">
        <v>212</v>
      </c>
      <c r="C22" s="482"/>
      <c r="D22" s="482"/>
      <c r="E22" s="482">
        <v>31664</v>
      </c>
      <c r="F22" s="482"/>
      <c r="G22" s="482"/>
      <c r="H22" s="482"/>
      <c r="I22" s="482"/>
      <c r="J22" s="482">
        <f>47439-44774</f>
        <v>2665</v>
      </c>
      <c r="K22" s="482">
        <v>10110</v>
      </c>
      <c r="L22" s="482"/>
      <c r="M22" s="482">
        <v>3000</v>
      </c>
      <c r="N22" s="482"/>
      <c r="O22" s="483">
        <f t="shared" si="2"/>
        <v>47439</v>
      </c>
    </row>
    <row r="23" spans="1:15" s="484" customFormat="1" x14ac:dyDescent="0.25">
      <c r="A23" s="480" t="s">
        <v>312</v>
      </c>
      <c r="B23" s="481" t="s">
        <v>214</v>
      </c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>
        <v>31579</v>
      </c>
      <c r="N23" s="482"/>
      <c r="O23" s="483">
        <f t="shared" si="2"/>
        <v>31579</v>
      </c>
    </row>
    <row r="24" spans="1:15" s="484" customFormat="1" ht="14.1" customHeight="1" x14ac:dyDescent="0.25">
      <c r="A24" s="480" t="s">
        <v>315</v>
      </c>
      <c r="B24" s="488" t="s">
        <v>216</v>
      </c>
      <c r="C24" s="482"/>
      <c r="D24" s="482"/>
      <c r="E24" s="482">
        <v>22005</v>
      </c>
      <c r="F24" s="482"/>
      <c r="G24" s="482"/>
      <c r="H24" s="482"/>
      <c r="I24" s="482"/>
      <c r="J24" s="482"/>
      <c r="K24" s="482"/>
      <c r="L24" s="482"/>
      <c r="M24" s="482"/>
      <c r="N24" s="482"/>
      <c r="O24" s="483">
        <f t="shared" si="2"/>
        <v>22005</v>
      </c>
    </row>
    <row r="25" spans="1:15" s="484" customFormat="1" ht="14.1" customHeight="1" thickBot="1" x14ac:dyDescent="0.3">
      <c r="A25" s="480" t="s">
        <v>318</v>
      </c>
      <c r="B25" s="488" t="s">
        <v>447</v>
      </c>
      <c r="C25" s="482">
        <f>(26612+1000)/12</f>
        <v>2301</v>
      </c>
      <c r="D25" s="482">
        <f t="shared" ref="D25:N25" si="10">(26612+1000)/12</f>
        <v>2301</v>
      </c>
      <c r="E25" s="482">
        <f t="shared" si="10"/>
        <v>2301</v>
      </c>
      <c r="F25" s="482">
        <f t="shared" si="10"/>
        <v>2301</v>
      </c>
      <c r="G25" s="482">
        <f t="shared" si="10"/>
        <v>2301</v>
      </c>
      <c r="H25" s="482">
        <f t="shared" si="10"/>
        <v>2301</v>
      </c>
      <c r="I25" s="482">
        <f t="shared" si="10"/>
        <v>2301</v>
      </c>
      <c r="J25" s="482">
        <f t="shared" si="10"/>
        <v>2301</v>
      </c>
      <c r="K25" s="482">
        <f t="shared" si="10"/>
        <v>2301</v>
      </c>
      <c r="L25" s="482">
        <f t="shared" si="10"/>
        <v>2301</v>
      </c>
      <c r="M25" s="482">
        <f t="shared" si="10"/>
        <v>2301</v>
      </c>
      <c r="N25" s="482">
        <f t="shared" si="10"/>
        <v>2301</v>
      </c>
      <c r="O25" s="483">
        <f t="shared" si="2"/>
        <v>27612</v>
      </c>
    </row>
    <row r="26" spans="1:15" s="475" customFormat="1" ht="15.95" customHeight="1" thickBot="1" x14ac:dyDescent="0.3">
      <c r="A26" s="498" t="s">
        <v>320</v>
      </c>
      <c r="B26" s="490" t="s">
        <v>448</v>
      </c>
      <c r="C26" s="491">
        <f t="shared" ref="C26:N26" si="11">SUM(C17:C25)</f>
        <v>19421.416666666672</v>
      </c>
      <c r="D26" s="491">
        <f t="shared" si="11"/>
        <v>20522.416666666672</v>
      </c>
      <c r="E26" s="491">
        <f t="shared" si="11"/>
        <v>68203.416666666672</v>
      </c>
      <c r="F26" s="491">
        <f t="shared" si="11"/>
        <v>15298.983333333334</v>
      </c>
      <c r="G26" s="491">
        <f t="shared" si="11"/>
        <v>15595.083333333334</v>
      </c>
      <c r="H26" s="491">
        <f t="shared" si="11"/>
        <v>15645.083333333334</v>
      </c>
      <c r="I26" s="491">
        <f t="shared" si="11"/>
        <v>15495.083333333334</v>
      </c>
      <c r="J26" s="491">
        <f t="shared" si="11"/>
        <v>18360.083333333336</v>
      </c>
      <c r="K26" s="491">
        <f t="shared" si="11"/>
        <v>26005.083333333336</v>
      </c>
      <c r="L26" s="491">
        <f t="shared" si="11"/>
        <v>15945.083333333334</v>
      </c>
      <c r="M26" s="491">
        <f t="shared" si="11"/>
        <v>50574.083333333336</v>
      </c>
      <c r="N26" s="491">
        <f t="shared" si="11"/>
        <v>16295.083333333334</v>
      </c>
      <c r="O26" s="492">
        <f t="shared" si="2"/>
        <v>297360.90000000002</v>
      </c>
    </row>
    <row r="27" spans="1:15" ht="16.5" thickBot="1" x14ac:dyDescent="0.3">
      <c r="A27" s="498" t="s">
        <v>323</v>
      </c>
      <c r="B27" s="499" t="s">
        <v>449</v>
      </c>
      <c r="C27" s="500">
        <f>C15-C26</f>
        <v>2480.2499999999964</v>
      </c>
      <c r="D27" s="500">
        <f t="shared" ref="D27:O27" si="12">D15-D26</f>
        <v>-4949.7500000000055</v>
      </c>
      <c r="E27" s="500">
        <f t="shared" si="12"/>
        <v>-1373.6500000000087</v>
      </c>
      <c r="F27" s="500">
        <f t="shared" si="12"/>
        <v>-1756.2166666666672</v>
      </c>
      <c r="G27" s="500">
        <f t="shared" si="12"/>
        <v>-2502.3166666666675</v>
      </c>
      <c r="H27" s="500">
        <f t="shared" si="12"/>
        <v>20204.683333333327</v>
      </c>
      <c r="I27" s="500">
        <f t="shared" si="12"/>
        <v>9545.6833333333325</v>
      </c>
      <c r="J27" s="500">
        <f t="shared" si="12"/>
        <v>-4824.3166666666693</v>
      </c>
      <c r="K27" s="500">
        <f t="shared" si="12"/>
        <v>18724.683333333327</v>
      </c>
      <c r="L27" s="500">
        <f t="shared" si="12"/>
        <v>5142.6833333333325</v>
      </c>
      <c r="M27" s="500">
        <f t="shared" si="12"/>
        <v>-37485.316666666666</v>
      </c>
      <c r="N27" s="500">
        <f t="shared" si="12"/>
        <v>-3206.3166666666675</v>
      </c>
      <c r="O27" s="500">
        <f t="shared" si="12"/>
        <v>9.9999999976716936E-2</v>
      </c>
    </row>
    <row r="28" spans="1:15" x14ac:dyDescent="0.25">
      <c r="A28" s="501"/>
    </row>
    <row r="29" spans="1:15" x14ac:dyDescent="0.25">
      <c r="B29" s="502"/>
      <c r="C29" s="503"/>
      <c r="D29" s="503"/>
      <c r="O29" s="462"/>
    </row>
    <row r="30" spans="1:15" x14ac:dyDescent="0.25">
      <c r="O30" s="462"/>
    </row>
    <row r="31" spans="1:15" x14ac:dyDescent="0.25">
      <c r="O31" s="462"/>
    </row>
    <row r="32" spans="1:15" x14ac:dyDescent="0.25">
      <c r="O32" s="462"/>
    </row>
    <row r="33" spans="1:1" s="462" customFormat="1" x14ac:dyDescent="0.25">
      <c r="A33" s="463"/>
    </row>
    <row r="34" spans="1:1" s="462" customFormat="1" x14ac:dyDescent="0.25">
      <c r="A34" s="463"/>
    </row>
    <row r="35" spans="1:1" s="462" customFormat="1" x14ac:dyDescent="0.25">
      <c r="A35" s="463"/>
    </row>
    <row r="36" spans="1:1" s="462" customFormat="1" x14ac:dyDescent="0.25">
      <c r="A36" s="463"/>
    </row>
    <row r="37" spans="1:1" s="462" customFormat="1" x14ac:dyDescent="0.25">
      <c r="A37" s="463"/>
    </row>
    <row r="38" spans="1:1" s="462" customFormat="1" x14ac:dyDescent="0.25">
      <c r="A38" s="463"/>
    </row>
    <row r="39" spans="1:1" s="462" customFormat="1" x14ac:dyDescent="0.25">
      <c r="A39" s="463"/>
    </row>
    <row r="40" spans="1:1" s="462" customFormat="1" x14ac:dyDescent="0.25">
      <c r="A40" s="463"/>
    </row>
    <row r="41" spans="1:1" s="462" customFormat="1" x14ac:dyDescent="0.25">
      <c r="A41" s="463"/>
    </row>
    <row r="42" spans="1:1" s="462" customFormat="1" x14ac:dyDescent="0.25">
      <c r="A42" s="463"/>
    </row>
    <row r="43" spans="1:1" s="462" customFormat="1" x14ac:dyDescent="0.25">
      <c r="A43" s="463"/>
    </row>
    <row r="44" spans="1:1" s="462" customFormat="1" x14ac:dyDescent="0.25">
      <c r="A44" s="463"/>
    </row>
    <row r="45" spans="1:1" s="462" customFormat="1" x14ac:dyDescent="0.25">
      <c r="A45" s="463"/>
    </row>
    <row r="46" spans="1:1" s="462" customFormat="1" x14ac:dyDescent="0.25">
      <c r="A46" s="463"/>
    </row>
    <row r="47" spans="1:1" s="462" customFormat="1" x14ac:dyDescent="0.25">
      <c r="A47" s="463"/>
    </row>
    <row r="48" spans="1:1" s="462" customFormat="1" x14ac:dyDescent="0.25">
      <c r="A48" s="463"/>
    </row>
    <row r="49" spans="1:1" s="462" customFormat="1" x14ac:dyDescent="0.25">
      <c r="A49" s="463"/>
    </row>
    <row r="50" spans="1:1" s="462" customFormat="1" x14ac:dyDescent="0.25">
      <c r="A50" s="463"/>
    </row>
    <row r="51" spans="1:1" s="462" customFormat="1" x14ac:dyDescent="0.25">
      <c r="A51" s="463"/>
    </row>
    <row r="52" spans="1:1" s="462" customFormat="1" x14ac:dyDescent="0.25">
      <c r="A52" s="463"/>
    </row>
    <row r="53" spans="1:1" s="462" customFormat="1" x14ac:dyDescent="0.25">
      <c r="A53" s="463"/>
    </row>
    <row r="54" spans="1:1" s="462" customFormat="1" x14ac:dyDescent="0.25">
      <c r="A54" s="463"/>
    </row>
    <row r="55" spans="1:1" s="462" customFormat="1" x14ac:dyDescent="0.25">
      <c r="A55" s="463"/>
    </row>
    <row r="56" spans="1:1" s="462" customFormat="1" x14ac:dyDescent="0.25">
      <c r="A56" s="463"/>
    </row>
    <row r="57" spans="1:1" s="462" customFormat="1" x14ac:dyDescent="0.25">
      <c r="A57" s="463"/>
    </row>
    <row r="58" spans="1:1" s="462" customFormat="1" x14ac:dyDescent="0.25">
      <c r="A58" s="463"/>
    </row>
    <row r="59" spans="1:1" s="462" customFormat="1" x14ac:dyDescent="0.25">
      <c r="A59" s="463"/>
    </row>
    <row r="60" spans="1:1" s="462" customFormat="1" x14ac:dyDescent="0.25">
      <c r="A60" s="463"/>
    </row>
    <row r="61" spans="1:1" s="462" customFormat="1" x14ac:dyDescent="0.25">
      <c r="A61" s="463"/>
    </row>
    <row r="62" spans="1:1" s="462" customFormat="1" x14ac:dyDescent="0.25">
      <c r="A62" s="463"/>
    </row>
    <row r="63" spans="1:1" s="462" customFormat="1" x14ac:dyDescent="0.25">
      <c r="A63" s="463"/>
    </row>
    <row r="64" spans="1:1" s="462" customFormat="1" x14ac:dyDescent="0.25">
      <c r="A64" s="463"/>
    </row>
    <row r="65" spans="1:1" s="462" customFormat="1" x14ac:dyDescent="0.25">
      <c r="A65" s="463"/>
    </row>
    <row r="66" spans="1:1" s="462" customFormat="1" x14ac:dyDescent="0.25">
      <c r="A66" s="463"/>
    </row>
    <row r="67" spans="1:1" s="462" customFormat="1" x14ac:dyDescent="0.25">
      <c r="A67" s="463"/>
    </row>
    <row r="68" spans="1:1" s="462" customFormat="1" x14ac:dyDescent="0.25">
      <c r="A68" s="463"/>
    </row>
    <row r="69" spans="1:1" s="462" customFormat="1" x14ac:dyDescent="0.25">
      <c r="A69" s="463"/>
    </row>
    <row r="70" spans="1:1" s="462" customFormat="1" x14ac:dyDescent="0.25">
      <c r="A70" s="463"/>
    </row>
    <row r="71" spans="1:1" s="462" customFormat="1" x14ac:dyDescent="0.25">
      <c r="A71" s="463"/>
    </row>
    <row r="72" spans="1:1" s="462" customFormat="1" x14ac:dyDescent="0.25">
      <c r="A72" s="463"/>
    </row>
    <row r="73" spans="1:1" s="462" customFormat="1" x14ac:dyDescent="0.25">
      <c r="A73" s="463"/>
    </row>
    <row r="74" spans="1:1" s="462" customFormat="1" x14ac:dyDescent="0.25">
      <c r="A74" s="463"/>
    </row>
    <row r="75" spans="1:1" s="462" customFormat="1" x14ac:dyDescent="0.25">
      <c r="A75" s="463"/>
    </row>
    <row r="76" spans="1:1" s="462" customFormat="1" x14ac:dyDescent="0.25">
      <c r="A76" s="463"/>
    </row>
    <row r="77" spans="1:1" s="462" customFormat="1" x14ac:dyDescent="0.25">
      <c r="A77" s="463"/>
    </row>
    <row r="78" spans="1:1" s="462" customFormat="1" x14ac:dyDescent="0.25">
      <c r="A78" s="463"/>
    </row>
    <row r="79" spans="1:1" s="462" customFormat="1" x14ac:dyDescent="0.25">
      <c r="A79" s="463"/>
    </row>
    <row r="80" spans="1:1" s="462" customFormat="1" x14ac:dyDescent="0.25">
      <c r="A80" s="463"/>
    </row>
    <row r="81" spans="1:1" s="462" customFormat="1" x14ac:dyDescent="0.25">
      <c r="A81" s="463"/>
    </row>
    <row r="82" spans="1:1" s="462" customFormat="1" x14ac:dyDescent="0.25">
      <c r="A82" s="463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2015. évi előirányzat-felhasználási terve&amp;R&amp;"-,Dőlt"&amp;8
11. melléklet a 10/2015.(IX.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view="pageLayout" zoomScaleNormal="100" workbookViewId="0">
      <selection activeCell="G3" sqref="G3"/>
    </sheetView>
  </sheetViews>
  <sheetFormatPr defaultRowHeight="15" x14ac:dyDescent="0.25"/>
  <cols>
    <col min="1" max="1" width="6" style="169" customWidth="1"/>
    <col min="2" max="2" width="55.7109375" style="170" customWidth="1"/>
    <col min="3" max="3" width="10.7109375" style="171" customWidth="1"/>
    <col min="4" max="4" width="10.42578125" style="171" customWidth="1"/>
    <col min="5" max="5" width="11.7109375" style="171" customWidth="1"/>
    <col min="6" max="6" width="10.7109375" style="171" customWidth="1"/>
    <col min="7" max="7" width="10.42578125" style="171" customWidth="1"/>
    <col min="8" max="8" width="11.7109375" style="171" customWidth="1"/>
    <col min="9" max="16384" width="9.140625" style="113"/>
  </cols>
  <sheetData>
    <row r="1" spans="1:8" s="98" customFormat="1" ht="16.5" customHeight="1" x14ac:dyDescent="0.25">
      <c r="A1" s="95"/>
      <c r="B1" s="96"/>
      <c r="C1" s="97"/>
      <c r="D1" s="97"/>
      <c r="E1" s="97"/>
      <c r="F1" s="97"/>
      <c r="G1" s="97"/>
      <c r="H1" s="97"/>
    </row>
    <row r="2" spans="1:8" s="102" customFormat="1" ht="21" customHeight="1" x14ac:dyDescent="0.25">
      <c r="A2" s="99"/>
      <c r="B2" s="100"/>
      <c r="C2" s="101"/>
      <c r="D2" s="101"/>
      <c r="E2" s="101"/>
      <c r="F2" s="101"/>
      <c r="G2" s="101"/>
      <c r="H2" s="101"/>
    </row>
    <row r="3" spans="1:8" s="102" customFormat="1" ht="15.75" x14ac:dyDescent="0.25">
      <c r="A3" s="103"/>
      <c r="B3" s="100"/>
      <c r="C3" s="104"/>
      <c r="D3" s="104"/>
      <c r="E3" s="104"/>
      <c r="F3" s="104"/>
      <c r="G3" s="104"/>
      <c r="H3" s="104"/>
    </row>
    <row r="4" spans="1:8" s="107" customFormat="1" ht="15.95" customHeight="1" thickBot="1" x14ac:dyDescent="0.3">
      <c r="A4" s="105"/>
      <c r="B4" s="105"/>
      <c r="C4" s="106"/>
      <c r="D4" s="106"/>
      <c r="E4" s="106"/>
      <c r="F4" s="106"/>
      <c r="G4" s="106"/>
      <c r="H4" s="106" t="s">
        <v>2</v>
      </c>
    </row>
    <row r="5" spans="1:8" ht="24.75" thickBot="1" x14ac:dyDescent="0.3">
      <c r="A5" s="108" t="s">
        <v>262</v>
      </c>
      <c r="B5" s="109" t="s">
        <v>263</v>
      </c>
      <c r="C5" s="110" t="s">
        <v>5</v>
      </c>
      <c r="D5" s="111"/>
      <c r="E5" s="112"/>
      <c r="F5" s="110" t="s">
        <v>264</v>
      </c>
      <c r="G5" s="111"/>
      <c r="H5" s="112"/>
    </row>
    <row r="6" spans="1:8" s="117" customFormat="1" ht="12.95" customHeight="1" thickBot="1" x14ac:dyDescent="0.3">
      <c r="A6" s="114" t="s">
        <v>7</v>
      </c>
      <c r="B6" s="115" t="s">
        <v>8</v>
      </c>
      <c r="C6" s="116" t="s">
        <v>9</v>
      </c>
      <c r="D6" s="116" t="s">
        <v>10</v>
      </c>
      <c r="E6" s="116" t="s">
        <v>11</v>
      </c>
      <c r="F6" s="116" t="s">
        <v>12</v>
      </c>
      <c r="G6" s="116" t="s">
        <v>13</v>
      </c>
      <c r="H6" s="116" t="s">
        <v>14</v>
      </c>
    </row>
    <row r="7" spans="1:8" s="117" customFormat="1" ht="12.95" customHeight="1" x14ac:dyDescent="0.25">
      <c r="A7" s="118"/>
      <c r="B7" s="119" t="s">
        <v>265</v>
      </c>
      <c r="C7" s="120" t="s">
        <v>266</v>
      </c>
      <c r="D7" s="118" t="s">
        <v>267</v>
      </c>
      <c r="E7" s="118" t="s">
        <v>268</v>
      </c>
      <c r="F7" s="120" t="s">
        <v>266</v>
      </c>
      <c r="G7" s="118" t="s">
        <v>267</v>
      </c>
      <c r="H7" s="118" t="s">
        <v>268</v>
      </c>
    </row>
    <row r="8" spans="1:8" s="117" customFormat="1" ht="15.95" customHeight="1" thickBot="1" x14ac:dyDescent="0.3">
      <c r="A8" s="121"/>
      <c r="B8" s="122"/>
      <c r="C8" s="123"/>
      <c r="D8" s="121"/>
      <c r="E8" s="121"/>
      <c r="F8" s="123"/>
      <c r="G8" s="121"/>
      <c r="H8" s="121"/>
    </row>
    <row r="9" spans="1:8" s="117" customFormat="1" ht="12" customHeight="1" thickBot="1" x14ac:dyDescent="0.3">
      <c r="A9" s="124" t="s">
        <v>21</v>
      </c>
      <c r="B9" s="14" t="s">
        <v>22</v>
      </c>
      <c r="C9" s="15">
        <f>+C10+C11+C12+C13+C14</f>
        <v>63160</v>
      </c>
      <c r="D9" s="15">
        <f>+D10+D11+D12+D13+D14</f>
        <v>0</v>
      </c>
      <c r="E9" s="15">
        <f>C9+D9</f>
        <v>63160</v>
      </c>
      <c r="F9" s="15">
        <f>+F10+F11+F12+F13+F14</f>
        <v>46889</v>
      </c>
      <c r="G9" s="15">
        <f>+G10+G11+G12+G13+G14</f>
        <v>0</v>
      </c>
      <c r="H9" s="15">
        <f>F9+G9</f>
        <v>46889</v>
      </c>
    </row>
    <row r="10" spans="1:8" s="127" customFormat="1" ht="12" customHeight="1" x14ac:dyDescent="0.2">
      <c r="A10" s="125" t="s">
        <v>23</v>
      </c>
      <c r="B10" s="126" t="s">
        <v>24</v>
      </c>
      <c r="C10" s="18">
        <v>17622</v>
      </c>
      <c r="D10" s="18"/>
      <c r="E10" s="18">
        <f>D10+C10</f>
        <v>17622</v>
      </c>
      <c r="F10" s="18">
        <v>13762</v>
      </c>
      <c r="G10" s="18"/>
      <c r="H10" s="18">
        <f>G10+F10</f>
        <v>13762</v>
      </c>
    </row>
    <row r="11" spans="1:8" s="130" customFormat="1" ht="12" customHeight="1" x14ac:dyDescent="0.2">
      <c r="A11" s="128" t="s">
        <v>25</v>
      </c>
      <c r="B11" s="129" t="s">
        <v>26</v>
      </c>
      <c r="C11" s="22">
        <v>14431</v>
      </c>
      <c r="D11" s="22"/>
      <c r="E11" s="18">
        <f>D11+C11</f>
        <v>14431</v>
      </c>
      <c r="F11" s="22">
        <v>14431</v>
      </c>
      <c r="G11" s="22"/>
      <c r="H11" s="18">
        <f>G11+F11</f>
        <v>14431</v>
      </c>
    </row>
    <row r="12" spans="1:8" s="130" customFormat="1" ht="12" customHeight="1" x14ac:dyDescent="0.2">
      <c r="A12" s="128" t="s">
        <v>27</v>
      </c>
      <c r="B12" s="129" t="s">
        <v>28</v>
      </c>
      <c r="C12" s="22">
        <v>15035</v>
      </c>
      <c r="D12" s="22"/>
      <c r="E12" s="18">
        <f>D12+C12</f>
        <v>15035</v>
      </c>
      <c r="F12" s="22">
        <v>16301</v>
      </c>
      <c r="G12" s="22"/>
      <c r="H12" s="18">
        <f>G12+F12</f>
        <v>16301</v>
      </c>
    </row>
    <row r="13" spans="1:8" s="130" customFormat="1" ht="12" customHeight="1" x14ac:dyDescent="0.2">
      <c r="A13" s="128" t="s">
        <v>29</v>
      </c>
      <c r="B13" s="129" t="s">
        <v>30</v>
      </c>
      <c r="C13" s="22">
        <v>1200</v>
      </c>
      <c r="D13" s="22"/>
      <c r="E13" s="18">
        <f>D13+C13</f>
        <v>1200</v>
      </c>
      <c r="F13" s="22">
        <v>1200</v>
      </c>
      <c r="G13" s="22"/>
      <c r="H13" s="18">
        <f>G13+F13</f>
        <v>1200</v>
      </c>
    </row>
    <row r="14" spans="1:8" s="130" customFormat="1" ht="12" customHeight="1" thickBot="1" x14ac:dyDescent="0.25">
      <c r="A14" s="128" t="s">
        <v>31</v>
      </c>
      <c r="B14" s="129" t="s">
        <v>269</v>
      </c>
      <c r="C14" s="22">
        <v>14872</v>
      </c>
      <c r="D14" s="22"/>
      <c r="E14" s="18">
        <f t="shared" ref="E14:E21" si="0">C14+D14</f>
        <v>14872</v>
      </c>
      <c r="F14" s="22">
        <v>1195</v>
      </c>
      <c r="G14" s="22"/>
      <c r="H14" s="18">
        <f t="shared" ref="H14:H21" si="1">F14+G14</f>
        <v>1195</v>
      </c>
    </row>
    <row r="15" spans="1:8" s="127" customFormat="1" ht="12" customHeight="1" thickBot="1" x14ac:dyDescent="0.3">
      <c r="A15" s="60" t="s">
        <v>33</v>
      </c>
      <c r="B15" s="131" t="s">
        <v>34</v>
      </c>
      <c r="C15" s="15">
        <f>+C16+C17+C18+C19+C20</f>
        <v>21671</v>
      </c>
      <c r="D15" s="15">
        <f>+D16+D17+D18+D19+D20</f>
        <v>0</v>
      </c>
      <c r="E15" s="15">
        <f t="shared" si="0"/>
        <v>21671</v>
      </c>
      <c r="F15" s="15">
        <f>+F16+F17+F18+F19+F20</f>
        <v>73582</v>
      </c>
      <c r="G15" s="15">
        <f>+G16+G17+G18+G19+G20</f>
        <v>0</v>
      </c>
      <c r="H15" s="15">
        <f t="shared" si="1"/>
        <v>73582</v>
      </c>
    </row>
    <row r="16" spans="1:8" s="127" customFormat="1" ht="12" customHeight="1" x14ac:dyDescent="0.2">
      <c r="A16" s="125" t="s">
        <v>35</v>
      </c>
      <c r="B16" s="126" t="s">
        <v>36</v>
      </c>
      <c r="C16" s="18"/>
      <c r="D16" s="18"/>
      <c r="E16" s="18">
        <f t="shared" si="0"/>
        <v>0</v>
      </c>
      <c r="F16" s="18"/>
      <c r="G16" s="18"/>
      <c r="H16" s="18">
        <f t="shared" si="1"/>
        <v>0</v>
      </c>
    </row>
    <row r="17" spans="1:8" s="127" customFormat="1" ht="12" customHeight="1" x14ac:dyDescent="0.2">
      <c r="A17" s="128" t="s">
        <v>37</v>
      </c>
      <c r="B17" s="129" t="s">
        <v>38</v>
      </c>
      <c r="C17" s="22"/>
      <c r="D17" s="22"/>
      <c r="E17" s="18">
        <f t="shared" si="0"/>
        <v>0</v>
      </c>
      <c r="F17" s="22"/>
      <c r="G17" s="22"/>
      <c r="H17" s="18">
        <f t="shared" si="1"/>
        <v>0</v>
      </c>
    </row>
    <row r="18" spans="1:8" s="127" customFormat="1" ht="12" customHeight="1" x14ac:dyDescent="0.2">
      <c r="A18" s="128" t="s">
        <v>39</v>
      </c>
      <c r="B18" s="129" t="s">
        <v>40</v>
      </c>
      <c r="C18" s="22"/>
      <c r="D18" s="22"/>
      <c r="E18" s="18">
        <f t="shared" si="0"/>
        <v>0</v>
      </c>
      <c r="F18" s="22"/>
      <c r="G18" s="22"/>
      <c r="H18" s="18">
        <f t="shared" si="1"/>
        <v>0</v>
      </c>
    </row>
    <row r="19" spans="1:8" s="127" customFormat="1" ht="12" customHeight="1" x14ac:dyDescent="0.2">
      <c r="A19" s="128" t="s">
        <v>41</v>
      </c>
      <c r="B19" s="129" t="s">
        <v>42</v>
      </c>
      <c r="C19" s="22"/>
      <c r="D19" s="22"/>
      <c r="E19" s="18">
        <f t="shared" si="0"/>
        <v>0</v>
      </c>
      <c r="F19" s="22"/>
      <c r="G19" s="22"/>
      <c r="H19" s="18">
        <f t="shared" si="1"/>
        <v>0</v>
      </c>
    </row>
    <row r="20" spans="1:8" s="127" customFormat="1" ht="12" customHeight="1" x14ac:dyDescent="0.2">
      <c r="A20" s="128" t="s">
        <v>43</v>
      </c>
      <c r="B20" s="129" t="s">
        <v>44</v>
      </c>
      <c r="C20" s="22">
        <v>21671</v>
      </c>
      <c r="D20" s="22"/>
      <c r="E20" s="18">
        <f t="shared" si="0"/>
        <v>21671</v>
      </c>
      <c r="F20" s="22">
        <v>73582</v>
      </c>
      <c r="G20" s="22"/>
      <c r="H20" s="18">
        <f t="shared" si="1"/>
        <v>73582</v>
      </c>
    </row>
    <row r="21" spans="1:8" s="130" customFormat="1" ht="12" customHeight="1" thickBot="1" x14ac:dyDescent="0.25">
      <c r="A21" s="132" t="s">
        <v>45</v>
      </c>
      <c r="B21" s="133" t="s">
        <v>46</v>
      </c>
      <c r="C21" s="25">
        <v>21671</v>
      </c>
      <c r="D21" s="25"/>
      <c r="E21" s="18">
        <f t="shared" si="0"/>
        <v>21671</v>
      </c>
      <c r="F21" s="25">
        <v>21671</v>
      </c>
      <c r="G21" s="25"/>
      <c r="H21" s="18">
        <f t="shared" si="1"/>
        <v>21671</v>
      </c>
    </row>
    <row r="22" spans="1:8" s="130" customFormat="1" ht="12" customHeight="1" thickBot="1" x14ac:dyDescent="0.3">
      <c r="A22" s="60" t="s">
        <v>47</v>
      </c>
      <c r="B22" s="14" t="s">
        <v>48</v>
      </c>
      <c r="C22" s="15">
        <f>+C23+C24+C25+C26+C27</f>
        <v>52096</v>
      </c>
      <c r="D22" s="15">
        <f>+D23+D24+D25+D26+D27</f>
        <v>0</v>
      </c>
      <c r="E22" s="15">
        <f t="shared" ref="E22:E47" si="2">D22+C22</f>
        <v>52096</v>
      </c>
      <c r="F22" s="15">
        <f>+F23+F24+F25+F26+F27</f>
        <v>92453</v>
      </c>
      <c r="G22" s="15">
        <f>+G23+G24+G25+G26+G27</f>
        <v>0</v>
      </c>
      <c r="H22" s="15">
        <f t="shared" ref="H22:H47" si="3">G22+F22</f>
        <v>92453</v>
      </c>
    </row>
    <row r="23" spans="1:8" s="130" customFormat="1" ht="12" customHeight="1" x14ac:dyDescent="0.2">
      <c r="A23" s="125" t="s">
        <v>49</v>
      </c>
      <c r="B23" s="126" t="s">
        <v>50</v>
      </c>
      <c r="C23" s="18"/>
      <c r="D23" s="18"/>
      <c r="E23" s="18">
        <f t="shared" si="2"/>
        <v>0</v>
      </c>
      <c r="F23" s="18">
        <v>40357</v>
      </c>
      <c r="G23" s="18"/>
      <c r="H23" s="18">
        <f t="shared" si="3"/>
        <v>40357</v>
      </c>
    </row>
    <row r="24" spans="1:8" s="127" customFormat="1" ht="12" customHeight="1" x14ac:dyDescent="0.2">
      <c r="A24" s="128" t="s">
        <v>51</v>
      </c>
      <c r="B24" s="129" t="s">
        <v>52</v>
      </c>
      <c r="C24" s="22"/>
      <c r="D24" s="22"/>
      <c r="E24" s="18">
        <f t="shared" si="2"/>
        <v>0</v>
      </c>
      <c r="F24" s="22"/>
      <c r="G24" s="22"/>
      <c r="H24" s="18">
        <f t="shared" si="3"/>
        <v>0</v>
      </c>
    </row>
    <row r="25" spans="1:8" s="130" customFormat="1" ht="12" customHeight="1" x14ac:dyDescent="0.2">
      <c r="A25" s="128" t="s">
        <v>53</v>
      </c>
      <c r="B25" s="129" t="s">
        <v>54</v>
      </c>
      <c r="C25" s="22"/>
      <c r="D25" s="22"/>
      <c r="E25" s="18">
        <f t="shared" si="2"/>
        <v>0</v>
      </c>
      <c r="F25" s="22"/>
      <c r="G25" s="22"/>
      <c r="H25" s="18">
        <f t="shared" si="3"/>
        <v>0</v>
      </c>
    </row>
    <row r="26" spans="1:8" s="130" customFormat="1" ht="12" customHeight="1" x14ac:dyDescent="0.2">
      <c r="A26" s="128" t="s">
        <v>55</v>
      </c>
      <c r="B26" s="129" t="s">
        <v>56</v>
      </c>
      <c r="C26" s="22"/>
      <c r="D26" s="22"/>
      <c r="E26" s="18">
        <f t="shared" si="2"/>
        <v>0</v>
      </c>
      <c r="F26" s="22"/>
      <c r="G26" s="22"/>
      <c r="H26" s="18">
        <f t="shared" si="3"/>
        <v>0</v>
      </c>
    </row>
    <row r="27" spans="1:8" s="130" customFormat="1" ht="12" customHeight="1" x14ac:dyDescent="0.2">
      <c r="A27" s="128" t="s">
        <v>57</v>
      </c>
      <c r="B27" s="129" t="s">
        <v>58</v>
      </c>
      <c r="C27" s="22">
        <v>52096</v>
      </c>
      <c r="D27" s="22"/>
      <c r="E27" s="18">
        <f t="shared" si="2"/>
        <v>52096</v>
      </c>
      <c r="F27" s="22">
        <v>52096</v>
      </c>
      <c r="G27" s="22"/>
      <c r="H27" s="18">
        <f t="shared" si="3"/>
        <v>52096</v>
      </c>
    </row>
    <row r="28" spans="1:8" s="130" customFormat="1" ht="12" customHeight="1" thickBot="1" x14ac:dyDescent="0.25">
      <c r="A28" s="132" t="s">
        <v>59</v>
      </c>
      <c r="B28" s="133" t="s">
        <v>60</v>
      </c>
      <c r="C28" s="25">
        <v>52096</v>
      </c>
      <c r="D28" s="25"/>
      <c r="E28" s="18">
        <f t="shared" si="2"/>
        <v>52096</v>
      </c>
      <c r="F28" s="25">
        <v>52096</v>
      </c>
      <c r="G28" s="25"/>
      <c r="H28" s="18">
        <f t="shared" si="3"/>
        <v>52096</v>
      </c>
    </row>
    <row r="29" spans="1:8" s="130" customFormat="1" ht="12" customHeight="1" thickBot="1" x14ac:dyDescent="0.3">
      <c r="A29" s="60" t="s">
        <v>61</v>
      </c>
      <c r="B29" s="14" t="s">
        <v>62</v>
      </c>
      <c r="C29" s="42">
        <f>+C30+C33+C34+C35</f>
        <v>7590</v>
      </c>
      <c r="D29" s="42">
        <f>+D30+D33+D34+D35</f>
        <v>0</v>
      </c>
      <c r="E29" s="42">
        <f t="shared" si="2"/>
        <v>7590</v>
      </c>
      <c r="F29" s="42">
        <f>+F30+F33+F34+F35</f>
        <v>7590</v>
      </c>
      <c r="G29" s="42">
        <f>+G30+G33+G34+G35</f>
        <v>0</v>
      </c>
      <c r="H29" s="42">
        <f t="shared" si="3"/>
        <v>7590</v>
      </c>
    </row>
    <row r="30" spans="1:8" s="130" customFormat="1" ht="12" customHeight="1" x14ac:dyDescent="0.2">
      <c r="A30" s="125" t="s">
        <v>63</v>
      </c>
      <c r="B30" s="126" t="s">
        <v>64</v>
      </c>
      <c r="C30" s="134">
        <f>+C31+C32</f>
        <v>6000</v>
      </c>
      <c r="D30" s="134">
        <f>+D31+D32</f>
        <v>0</v>
      </c>
      <c r="E30" s="134">
        <f t="shared" si="2"/>
        <v>6000</v>
      </c>
      <c r="F30" s="134">
        <f>+F31+F32</f>
        <v>6000</v>
      </c>
      <c r="G30" s="134">
        <f>+G31+G32</f>
        <v>0</v>
      </c>
      <c r="H30" s="134">
        <f t="shared" si="3"/>
        <v>6000</v>
      </c>
    </row>
    <row r="31" spans="1:8" s="130" customFormat="1" ht="12" customHeight="1" x14ac:dyDescent="0.2">
      <c r="A31" s="128" t="s">
        <v>65</v>
      </c>
      <c r="B31" s="129" t="s">
        <v>66</v>
      </c>
      <c r="C31" s="22">
        <v>2000</v>
      </c>
      <c r="D31" s="22"/>
      <c r="E31" s="134">
        <f t="shared" si="2"/>
        <v>2000</v>
      </c>
      <c r="F31" s="22">
        <v>2000</v>
      </c>
      <c r="G31" s="22"/>
      <c r="H31" s="134">
        <f t="shared" si="3"/>
        <v>2000</v>
      </c>
    </row>
    <row r="32" spans="1:8" s="130" customFormat="1" ht="12" customHeight="1" x14ac:dyDescent="0.2">
      <c r="A32" s="128" t="s">
        <v>67</v>
      </c>
      <c r="B32" s="129" t="s">
        <v>68</v>
      </c>
      <c r="C32" s="22">
        <v>4000</v>
      </c>
      <c r="D32" s="22"/>
      <c r="E32" s="134">
        <f t="shared" si="2"/>
        <v>4000</v>
      </c>
      <c r="F32" s="22">
        <v>4000</v>
      </c>
      <c r="G32" s="22"/>
      <c r="H32" s="134">
        <f t="shared" si="3"/>
        <v>4000</v>
      </c>
    </row>
    <row r="33" spans="1:8" s="130" customFormat="1" ht="12" customHeight="1" x14ac:dyDescent="0.2">
      <c r="A33" s="128" t="s">
        <v>69</v>
      </c>
      <c r="B33" s="129" t="s">
        <v>70</v>
      </c>
      <c r="C33" s="22">
        <v>940</v>
      </c>
      <c r="D33" s="22"/>
      <c r="E33" s="134">
        <f t="shared" si="2"/>
        <v>940</v>
      </c>
      <c r="F33" s="22">
        <v>940</v>
      </c>
      <c r="G33" s="22"/>
      <c r="H33" s="134">
        <f t="shared" si="3"/>
        <v>940</v>
      </c>
    </row>
    <row r="34" spans="1:8" s="130" customFormat="1" ht="12" customHeight="1" x14ac:dyDescent="0.2">
      <c r="A34" s="128" t="s">
        <v>71</v>
      </c>
      <c r="B34" s="129" t="s">
        <v>72</v>
      </c>
      <c r="C34" s="22">
        <v>500</v>
      </c>
      <c r="D34" s="22"/>
      <c r="E34" s="134">
        <f t="shared" si="2"/>
        <v>500</v>
      </c>
      <c r="F34" s="22">
        <v>500</v>
      </c>
      <c r="G34" s="22"/>
      <c r="H34" s="134">
        <f t="shared" si="3"/>
        <v>500</v>
      </c>
    </row>
    <row r="35" spans="1:8" s="130" customFormat="1" ht="12" customHeight="1" thickBot="1" x14ac:dyDescent="0.25">
      <c r="A35" s="132" t="s">
        <v>73</v>
      </c>
      <c r="B35" s="133" t="s">
        <v>74</v>
      </c>
      <c r="C35" s="25">
        <v>150</v>
      </c>
      <c r="D35" s="25"/>
      <c r="E35" s="134">
        <f t="shared" si="2"/>
        <v>150</v>
      </c>
      <c r="F35" s="25">
        <v>150</v>
      </c>
      <c r="G35" s="25"/>
      <c r="H35" s="134">
        <f t="shared" si="3"/>
        <v>150</v>
      </c>
    </row>
    <row r="36" spans="1:8" s="130" customFormat="1" ht="12" customHeight="1" thickBot="1" x14ac:dyDescent="0.3">
      <c r="A36" s="60" t="s">
        <v>75</v>
      </c>
      <c r="B36" s="14" t="s">
        <v>76</v>
      </c>
      <c r="C36" s="15">
        <f>SUM(C37:C46)</f>
        <v>6827</v>
      </c>
      <c r="D36" s="15">
        <f>SUM(D37:D46)</f>
        <v>8563</v>
      </c>
      <c r="E36" s="15">
        <f t="shared" si="2"/>
        <v>15390</v>
      </c>
      <c r="F36" s="15">
        <f>SUM(F37:F46)</f>
        <v>29275</v>
      </c>
      <c r="G36" s="15">
        <f>SUM(G37:G46)</f>
        <v>8563</v>
      </c>
      <c r="H36" s="15">
        <f t="shared" si="3"/>
        <v>37838</v>
      </c>
    </row>
    <row r="37" spans="1:8" s="130" customFormat="1" ht="12" customHeight="1" x14ac:dyDescent="0.2">
      <c r="A37" s="125" t="s">
        <v>77</v>
      </c>
      <c r="B37" s="126" t="s">
        <v>78</v>
      </c>
      <c r="C37" s="18"/>
      <c r="D37" s="18"/>
      <c r="E37" s="18">
        <f t="shared" si="2"/>
        <v>0</v>
      </c>
      <c r="F37" s="18">
        <v>1100</v>
      </c>
      <c r="G37" s="18"/>
      <c r="H37" s="18">
        <f t="shared" si="3"/>
        <v>1100</v>
      </c>
    </row>
    <row r="38" spans="1:8" s="130" customFormat="1" ht="12" customHeight="1" x14ac:dyDescent="0.2">
      <c r="A38" s="128" t="s">
        <v>79</v>
      </c>
      <c r="B38" s="129" t="s">
        <v>80</v>
      </c>
      <c r="C38" s="22">
        <f>552-11</f>
        <v>541</v>
      </c>
      <c r="D38" s="22">
        <f>5977-552+11</f>
        <v>5436</v>
      </c>
      <c r="E38" s="18">
        <f t="shared" si="2"/>
        <v>5977</v>
      </c>
      <c r="F38" s="22">
        <f>552-11</f>
        <v>541</v>
      </c>
      <c r="G38" s="22">
        <f>5977-552+11</f>
        <v>5436</v>
      </c>
      <c r="H38" s="18">
        <f t="shared" si="3"/>
        <v>5977</v>
      </c>
    </row>
    <row r="39" spans="1:8" s="130" customFormat="1" ht="12" customHeight="1" x14ac:dyDescent="0.2">
      <c r="A39" s="128" t="s">
        <v>81</v>
      </c>
      <c r="B39" s="129" t="s">
        <v>82</v>
      </c>
      <c r="C39" s="22">
        <v>2000</v>
      </c>
      <c r="D39" s="22"/>
      <c r="E39" s="18">
        <f t="shared" si="2"/>
        <v>2000</v>
      </c>
      <c r="F39" s="22">
        <v>2000</v>
      </c>
      <c r="G39" s="22"/>
      <c r="H39" s="18">
        <f t="shared" si="3"/>
        <v>2000</v>
      </c>
    </row>
    <row r="40" spans="1:8" s="130" customFormat="1" ht="12" customHeight="1" x14ac:dyDescent="0.2">
      <c r="A40" s="128" t="s">
        <v>83</v>
      </c>
      <c r="B40" s="129" t="s">
        <v>84</v>
      </c>
      <c r="C40" s="22">
        <v>43</v>
      </c>
      <c r="D40" s="22"/>
      <c r="E40" s="18">
        <f t="shared" si="2"/>
        <v>43</v>
      </c>
      <c r="F40" s="22">
        <v>21743</v>
      </c>
      <c r="G40" s="22"/>
      <c r="H40" s="18">
        <f t="shared" si="3"/>
        <v>21743</v>
      </c>
    </row>
    <row r="41" spans="1:8" s="130" customFormat="1" ht="12" customHeight="1" x14ac:dyDescent="0.2">
      <c r="A41" s="128" t="s">
        <v>85</v>
      </c>
      <c r="B41" s="129" t="s">
        <v>86</v>
      </c>
      <c r="C41" s="22">
        <v>2520</v>
      </c>
      <c r="D41" s="22">
        <f>3829-2520</f>
        <v>1309</v>
      </c>
      <c r="E41" s="18">
        <f t="shared" si="2"/>
        <v>3829</v>
      </c>
      <c r="F41" s="22">
        <f>3709-G41</f>
        <v>2400</v>
      </c>
      <c r="G41" s="22">
        <f>3829-2520</f>
        <v>1309</v>
      </c>
      <c r="H41" s="18">
        <f t="shared" si="3"/>
        <v>3709</v>
      </c>
    </row>
    <row r="42" spans="1:8" s="130" customFormat="1" ht="12" customHeight="1" x14ac:dyDescent="0.2">
      <c r="A42" s="128" t="s">
        <v>87</v>
      </c>
      <c r="B42" s="129" t="s">
        <v>88</v>
      </c>
      <c r="C42" s="22">
        <v>1213</v>
      </c>
      <c r="D42" s="22">
        <f>3031-C42</f>
        <v>1818</v>
      </c>
      <c r="E42" s="18">
        <f t="shared" si="2"/>
        <v>3031</v>
      </c>
      <c r="F42" s="22">
        <f>3049-G42</f>
        <v>1231</v>
      </c>
      <c r="G42" s="22">
        <v>1818</v>
      </c>
      <c r="H42" s="18">
        <f t="shared" si="3"/>
        <v>3049</v>
      </c>
    </row>
    <row r="43" spans="1:8" s="130" customFormat="1" ht="12" customHeight="1" x14ac:dyDescent="0.2">
      <c r="A43" s="128" t="s">
        <v>89</v>
      </c>
      <c r="B43" s="129" t="s">
        <v>90</v>
      </c>
      <c r="C43" s="22"/>
      <c r="D43" s="22"/>
      <c r="E43" s="18">
        <f t="shared" si="2"/>
        <v>0</v>
      </c>
      <c r="F43" s="22"/>
      <c r="G43" s="22"/>
      <c r="H43" s="18">
        <f t="shared" si="3"/>
        <v>0</v>
      </c>
    </row>
    <row r="44" spans="1:8" s="130" customFormat="1" ht="12" customHeight="1" x14ac:dyDescent="0.2">
      <c r="A44" s="128" t="s">
        <v>91</v>
      </c>
      <c r="B44" s="129" t="s">
        <v>92</v>
      </c>
      <c r="C44" s="22">
        <v>60</v>
      </c>
      <c r="D44" s="22"/>
      <c r="E44" s="18">
        <f t="shared" si="2"/>
        <v>60</v>
      </c>
      <c r="F44" s="22">
        <v>60</v>
      </c>
      <c r="G44" s="22"/>
      <c r="H44" s="18">
        <f t="shared" si="3"/>
        <v>60</v>
      </c>
    </row>
    <row r="45" spans="1:8" s="130" customFormat="1" ht="12" customHeight="1" x14ac:dyDescent="0.2">
      <c r="A45" s="128" t="s">
        <v>93</v>
      </c>
      <c r="B45" s="129" t="s">
        <v>94</v>
      </c>
      <c r="C45" s="32"/>
      <c r="D45" s="32"/>
      <c r="E45" s="18">
        <f t="shared" si="2"/>
        <v>0</v>
      </c>
      <c r="F45" s="32"/>
      <c r="G45" s="32"/>
      <c r="H45" s="18">
        <f t="shared" si="3"/>
        <v>0</v>
      </c>
    </row>
    <row r="46" spans="1:8" s="130" customFormat="1" ht="12" customHeight="1" thickBot="1" x14ac:dyDescent="0.25">
      <c r="A46" s="132" t="s">
        <v>95</v>
      </c>
      <c r="B46" s="133" t="s">
        <v>96</v>
      </c>
      <c r="C46" s="37">
        <v>450</v>
      </c>
      <c r="D46" s="37"/>
      <c r="E46" s="26">
        <f t="shared" si="2"/>
        <v>450</v>
      </c>
      <c r="F46" s="37">
        <v>200</v>
      </c>
      <c r="G46" s="37"/>
      <c r="H46" s="26">
        <f t="shared" si="3"/>
        <v>200</v>
      </c>
    </row>
    <row r="47" spans="1:8" s="130" customFormat="1" ht="12" customHeight="1" thickBot="1" x14ac:dyDescent="0.3">
      <c r="A47" s="60" t="s">
        <v>97</v>
      </c>
      <c r="B47" s="14" t="s">
        <v>98</v>
      </c>
      <c r="C47" s="15">
        <f>SUM(C48:C52)</f>
        <v>0</v>
      </c>
      <c r="D47" s="15">
        <f>SUM(D48:D52)</f>
        <v>0</v>
      </c>
      <c r="E47" s="135">
        <f t="shared" si="2"/>
        <v>0</v>
      </c>
      <c r="F47" s="15">
        <f>SUM(F48:F52)</f>
        <v>1900</v>
      </c>
      <c r="G47" s="15">
        <f>SUM(G48:G52)</f>
        <v>0</v>
      </c>
      <c r="H47" s="136">
        <f t="shared" si="3"/>
        <v>1900</v>
      </c>
    </row>
    <row r="48" spans="1:8" s="130" customFormat="1" ht="12" customHeight="1" x14ac:dyDescent="0.2">
      <c r="A48" s="125" t="s">
        <v>99</v>
      </c>
      <c r="B48" s="126" t="s">
        <v>100</v>
      </c>
      <c r="C48" s="36"/>
      <c r="D48" s="36"/>
      <c r="E48" s="36"/>
      <c r="F48" s="36"/>
      <c r="G48" s="36"/>
      <c r="H48" s="36"/>
    </row>
    <row r="49" spans="1:8" s="130" customFormat="1" ht="12" customHeight="1" x14ac:dyDescent="0.2">
      <c r="A49" s="128" t="s">
        <v>101</v>
      </c>
      <c r="B49" s="129" t="s">
        <v>102</v>
      </c>
      <c r="C49" s="32"/>
      <c r="D49" s="32"/>
      <c r="E49" s="32"/>
      <c r="F49" s="32">
        <v>1900</v>
      </c>
      <c r="G49" s="32"/>
      <c r="H49" s="32">
        <v>1900</v>
      </c>
    </row>
    <row r="50" spans="1:8" s="130" customFormat="1" ht="12" customHeight="1" x14ac:dyDescent="0.2">
      <c r="A50" s="128" t="s">
        <v>103</v>
      </c>
      <c r="B50" s="129" t="s">
        <v>104</v>
      </c>
      <c r="C50" s="32"/>
      <c r="D50" s="32"/>
      <c r="E50" s="32"/>
      <c r="F50" s="32"/>
      <c r="G50" s="32"/>
      <c r="H50" s="32"/>
    </row>
    <row r="51" spans="1:8" s="130" customFormat="1" ht="12" customHeight="1" x14ac:dyDescent="0.2">
      <c r="A51" s="128" t="s">
        <v>105</v>
      </c>
      <c r="B51" s="129" t="s">
        <v>106</v>
      </c>
      <c r="C51" s="32"/>
      <c r="D51" s="32"/>
      <c r="E51" s="32"/>
      <c r="F51" s="32"/>
      <c r="G51" s="32"/>
      <c r="H51" s="32"/>
    </row>
    <row r="52" spans="1:8" s="130" customFormat="1" ht="12" customHeight="1" thickBot="1" x14ac:dyDescent="0.25">
      <c r="A52" s="132" t="s">
        <v>107</v>
      </c>
      <c r="B52" s="133" t="s">
        <v>108</v>
      </c>
      <c r="C52" s="37"/>
      <c r="D52" s="37"/>
      <c r="E52" s="37"/>
      <c r="F52" s="37"/>
      <c r="G52" s="37"/>
      <c r="H52" s="37"/>
    </row>
    <row r="53" spans="1:8" s="130" customFormat="1" ht="12" customHeight="1" thickBot="1" x14ac:dyDescent="0.3">
      <c r="A53" s="60" t="s">
        <v>109</v>
      </c>
      <c r="B53" s="14" t="s">
        <v>110</v>
      </c>
      <c r="C53" s="15">
        <f>SUM(C54:C56)</f>
        <v>13940</v>
      </c>
      <c r="D53" s="15">
        <f>SUM(D54:D56)</f>
        <v>0</v>
      </c>
      <c r="E53" s="15">
        <f>D53+C53</f>
        <v>13940</v>
      </c>
      <c r="F53" s="15">
        <f>SUM(F54:F57)</f>
        <v>925</v>
      </c>
      <c r="G53" s="15">
        <f>SUM(G54:G56)</f>
        <v>0</v>
      </c>
      <c r="H53" s="15">
        <f>G53+F53</f>
        <v>925</v>
      </c>
    </row>
    <row r="54" spans="1:8" s="130" customFormat="1" ht="12" customHeight="1" x14ac:dyDescent="0.2">
      <c r="A54" s="125" t="s">
        <v>111</v>
      </c>
      <c r="B54" s="126" t="s">
        <v>112</v>
      </c>
      <c r="C54" s="18"/>
      <c r="D54" s="18"/>
      <c r="E54" s="18">
        <f>C54+D54</f>
        <v>0</v>
      </c>
      <c r="F54" s="18"/>
      <c r="G54" s="18"/>
      <c r="H54" s="18">
        <f>F54+G54</f>
        <v>0</v>
      </c>
    </row>
    <row r="55" spans="1:8" s="130" customFormat="1" ht="12" customHeight="1" x14ac:dyDescent="0.2">
      <c r="A55" s="128" t="s">
        <v>113</v>
      </c>
      <c r="B55" s="129" t="s">
        <v>114</v>
      </c>
      <c r="C55" s="22"/>
      <c r="D55" s="22"/>
      <c r="E55" s="18">
        <f>C55+D55</f>
        <v>0</v>
      </c>
      <c r="F55" s="22">
        <v>25</v>
      </c>
      <c r="G55" s="22"/>
      <c r="H55" s="18">
        <f>F55+G55</f>
        <v>25</v>
      </c>
    </row>
    <row r="56" spans="1:8" s="130" customFormat="1" ht="12" customHeight="1" x14ac:dyDescent="0.2">
      <c r="A56" s="128" t="s">
        <v>115</v>
      </c>
      <c r="B56" s="129" t="s">
        <v>116</v>
      </c>
      <c r="C56" s="22">
        <v>13940</v>
      </c>
      <c r="D56" s="22"/>
      <c r="E56" s="18">
        <f>C56+D56</f>
        <v>13940</v>
      </c>
      <c r="F56" s="22">
        <v>900</v>
      </c>
      <c r="G56" s="22"/>
      <c r="H56" s="18">
        <f>F56+G56</f>
        <v>900</v>
      </c>
    </row>
    <row r="57" spans="1:8" s="130" customFormat="1" ht="12" customHeight="1" thickBot="1" x14ac:dyDescent="0.25">
      <c r="A57" s="132" t="s">
        <v>117</v>
      </c>
      <c r="B57" s="133" t="s">
        <v>118</v>
      </c>
      <c r="C57" s="25"/>
      <c r="D57" s="25"/>
      <c r="E57" s="18">
        <f>C57+D57</f>
        <v>0</v>
      </c>
      <c r="F57" s="25">
        <v>0</v>
      </c>
      <c r="G57" s="25"/>
      <c r="H57" s="18">
        <f>F57+G57</f>
        <v>0</v>
      </c>
    </row>
    <row r="58" spans="1:8" s="130" customFormat="1" ht="12" customHeight="1" thickBot="1" x14ac:dyDescent="0.3">
      <c r="A58" s="60" t="s">
        <v>119</v>
      </c>
      <c r="B58" s="131" t="s">
        <v>120</v>
      </c>
      <c r="C58" s="15">
        <f t="shared" ref="C58:H58" si="4">SUM(C59:C61)</f>
        <v>0</v>
      </c>
      <c r="D58" s="15">
        <f t="shared" si="4"/>
        <v>0</v>
      </c>
      <c r="E58" s="15">
        <f t="shared" si="4"/>
        <v>0</v>
      </c>
      <c r="F58" s="15">
        <f t="shared" si="4"/>
        <v>7999</v>
      </c>
      <c r="G58" s="15">
        <f t="shared" si="4"/>
        <v>0</v>
      </c>
      <c r="H58" s="15">
        <f t="shared" si="4"/>
        <v>7999</v>
      </c>
    </row>
    <row r="59" spans="1:8" s="130" customFormat="1" ht="12" customHeight="1" x14ac:dyDescent="0.2">
      <c r="A59" s="125" t="s">
        <v>121</v>
      </c>
      <c r="B59" s="126" t="s">
        <v>122</v>
      </c>
      <c r="C59" s="32"/>
      <c r="D59" s="32"/>
      <c r="E59" s="32"/>
      <c r="F59" s="32"/>
      <c r="G59" s="32"/>
      <c r="H59" s="32"/>
    </row>
    <row r="60" spans="1:8" s="130" customFormat="1" ht="12" customHeight="1" x14ac:dyDescent="0.2">
      <c r="A60" s="128" t="s">
        <v>123</v>
      </c>
      <c r="B60" s="129" t="s">
        <v>124</v>
      </c>
      <c r="C60" s="32"/>
      <c r="D60" s="32"/>
      <c r="E60" s="32"/>
      <c r="F60" s="32"/>
      <c r="G60" s="32"/>
      <c r="H60" s="32"/>
    </row>
    <row r="61" spans="1:8" s="130" customFormat="1" ht="12" customHeight="1" x14ac:dyDescent="0.2">
      <c r="A61" s="128" t="s">
        <v>125</v>
      </c>
      <c r="B61" s="129" t="s">
        <v>126</v>
      </c>
      <c r="C61" s="32"/>
      <c r="D61" s="32"/>
      <c r="E61" s="32"/>
      <c r="F61" s="32">
        <v>7999</v>
      </c>
      <c r="G61" s="32"/>
      <c r="H61" s="32">
        <v>7999</v>
      </c>
    </row>
    <row r="62" spans="1:8" s="130" customFormat="1" ht="12" customHeight="1" x14ac:dyDescent="0.2">
      <c r="A62" s="128" t="s">
        <v>127</v>
      </c>
      <c r="B62" s="129" t="s">
        <v>128</v>
      </c>
      <c r="C62" s="32"/>
      <c r="D62" s="32"/>
      <c r="E62" s="32"/>
      <c r="F62" s="32"/>
      <c r="G62" s="32"/>
      <c r="H62" s="32"/>
    </row>
    <row r="63" spans="1:8" s="130" customFormat="1" ht="12" customHeight="1" thickBot="1" x14ac:dyDescent="0.3">
      <c r="A63" s="124" t="s">
        <v>129</v>
      </c>
      <c r="B63" s="137" t="s">
        <v>130</v>
      </c>
      <c r="C63" s="138">
        <f>+C9+C15+C22+C29+C36+C47+C53+C58</f>
        <v>165284</v>
      </c>
      <c r="D63" s="138">
        <f>+D9+D15+D22+D29+D36+D47+D53+D58</f>
        <v>8563</v>
      </c>
      <c r="E63" s="138">
        <f>C63+D63</f>
        <v>173847</v>
      </c>
      <c r="F63" s="138">
        <f>+F9+F15+F22+F29+F36+F47+F53+F58</f>
        <v>260613</v>
      </c>
      <c r="G63" s="138">
        <f>+G9+G15+G22+G29+G36+G47+G53+G58</f>
        <v>8563</v>
      </c>
      <c r="H63" s="138">
        <f>F63+G63</f>
        <v>269176</v>
      </c>
    </row>
    <row r="64" spans="1:8" s="130" customFormat="1" ht="12" customHeight="1" thickBot="1" x14ac:dyDescent="0.2">
      <c r="A64" s="139" t="s">
        <v>270</v>
      </c>
      <c r="B64" s="131" t="s">
        <v>132</v>
      </c>
      <c r="C64" s="15">
        <f>SUM(C65:C67)</f>
        <v>0</v>
      </c>
      <c r="D64" s="15">
        <f>SUM(D65:D67)</f>
        <v>0</v>
      </c>
      <c r="E64" s="15">
        <f>D64+C64</f>
        <v>0</v>
      </c>
      <c r="F64" s="15">
        <f>SUM(F65:F67)</f>
        <v>0</v>
      </c>
      <c r="G64" s="15">
        <f>SUM(G65:G67)</f>
        <v>0</v>
      </c>
      <c r="H64" s="15">
        <f>G64+F64</f>
        <v>0</v>
      </c>
    </row>
    <row r="65" spans="1:8" s="130" customFormat="1" ht="12" customHeight="1" x14ac:dyDescent="0.2">
      <c r="A65" s="125" t="s">
        <v>133</v>
      </c>
      <c r="B65" s="126" t="s">
        <v>134</v>
      </c>
      <c r="C65" s="32"/>
      <c r="D65" s="32"/>
      <c r="E65" s="32">
        <f>D65+C65</f>
        <v>0</v>
      </c>
      <c r="F65" s="32"/>
      <c r="G65" s="32"/>
      <c r="H65" s="32">
        <f>G65+F65</f>
        <v>0</v>
      </c>
    </row>
    <row r="66" spans="1:8" s="130" customFormat="1" ht="12" customHeight="1" x14ac:dyDescent="0.2">
      <c r="A66" s="128" t="s">
        <v>135</v>
      </c>
      <c r="B66" s="129" t="s">
        <v>136</v>
      </c>
      <c r="C66" s="32">
        <v>0</v>
      </c>
      <c r="D66" s="32"/>
      <c r="E66" s="32">
        <f>D66+C66</f>
        <v>0</v>
      </c>
      <c r="F66" s="32">
        <v>0</v>
      </c>
      <c r="G66" s="32"/>
      <c r="H66" s="32">
        <f>G66+F66</f>
        <v>0</v>
      </c>
    </row>
    <row r="67" spans="1:8" s="130" customFormat="1" ht="12" customHeight="1" thickBot="1" x14ac:dyDescent="0.25">
      <c r="A67" s="132" t="s">
        <v>137</v>
      </c>
      <c r="B67" s="140" t="s">
        <v>138</v>
      </c>
      <c r="C67" s="32">
        <v>0</v>
      </c>
      <c r="D67" s="32"/>
      <c r="E67" s="32">
        <f>D67+C67</f>
        <v>0</v>
      </c>
      <c r="F67" s="32">
        <v>0</v>
      </c>
      <c r="G67" s="32"/>
      <c r="H67" s="32">
        <f>G67+F67</f>
        <v>0</v>
      </c>
    </row>
    <row r="68" spans="1:8" s="130" customFormat="1" ht="12" customHeight="1" thickBot="1" x14ac:dyDescent="0.2">
      <c r="A68" s="139" t="s">
        <v>139</v>
      </c>
      <c r="B68" s="131" t="s">
        <v>140</v>
      </c>
      <c r="C68" s="15">
        <f t="shared" ref="C68:H68" si="5">SUM(C69:C72)</f>
        <v>0</v>
      </c>
      <c r="D68" s="15">
        <f t="shared" si="5"/>
        <v>0</v>
      </c>
      <c r="E68" s="15">
        <f t="shared" si="5"/>
        <v>0</v>
      </c>
      <c r="F68" s="15">
        <f t="shared" si="5"/>
        <v>0</v>
      </c>
      <c r="G68" s="15">
        <f t="shared" si="5"/>
        <v>0</v>
      </c>
      <c r="H68" s="15">
        <f t="shared" si="5"/>
        <v>0</v>
      </c>
    </row>
    <row r="69" spans="1:8" s="130" customFormat="1" ht="12" customHeight="1" x14ac:dyDescent="0.2">
      <c r="A69" s="125" t="s">
        <v>141</v>
      </c>
      <c r="B69" s="126" t="s">
        <v>142</v>
      </c>
      <c r="C69" s="32"/>
      <c r="D69" s="32"/>
      <c r="E69" s="32"/>
      <c r="F69" s="32"/>
      <c r="G69" s="32"/>
      <c r="H69" s="32"/>
    </row>
    <row r="70" spans="1:8" s="130" customFormat="1" ht="12" customHeight="1" x14ac:dyDescent="0.2">
      <c r="A70" s="128" t="s">
        <v>143</v>
      </c>
      <c r="B70" s="129" t="s">
        <v>144</v>
      </c>
      <c r="C70" s="32"/>
      <c r="D70" s="32"/>
      <c r="E70" s="32"/>
      <c r="F70" s="32"/>
      <c r="G70" s="32"/>
      <c r="H70" s="32"/>
    </row>
    <row r="71" spans="1:8" s="130" customFormat="1" ht="12" customHeight="1" x14ac:dyDescent="0.2">
      <c r="A71" s="128" t="s">
        <v>145</v>
      </c>
      <c r="B71" s="129" t="s">
        <v>146</v>
      </c>
      <c r="C71" s="32"/>
      <c r="D71" s="32"/>
      <c r="E71" s="32"/>
      <c r="F71" s="32"/>
      <c r="G71" s="32"/>
      <c r="H71" s="32"/>
    </row>
    <row r="72" spans="1:8" s="130" customFormat="1" ht="12" customHeight="1" thickBot="1" x14ac:dyDescent="0.25">
      <c r="A72" s="132" t="s">
        <v>147</v>
      </c>
      <c r="B72" s="133" t="s">
        <v>148</v>
      </c>
      <c r="C72" s="32"/>
      <c r="D72" s="32"/>
      <c r="E72" s="32"/>
      <c r="F72" s="32"/>
      <c r="G72" s="32"/>
      <c r="H72" s="32"/>
    </row>
    <row r="73" spans="1:8" s="130" customFormat="1" ht="12" customHeight="1" thickBot="1" x14ac:dyDescent="0.2">
      <c r="A73" s="139" t="s">
        <v>149</v>
      </c>
      <c r="B73" s="131" t="s">
        <v>150</v>
      </c>
      <c r="C73" s="15">
        <f>SUM(C74:C75)</f>
        <v>1573</v>
      </c>
      <c r="D73" s="15">
        <f>SUM(D74:D75)</f>
        <v>0</v>
      </c>
      <c r="E73" s="15">
        <f t="shared" ref="E73:E79" si="6">D73+C73</f>
        <v>1573</v>
      </c>
      <c r="F73" s="15">
        <f>SUM(F74:F75)</f>
        <v>1573</v>
      </c>
      <c r="G73" s="15">
        <f>SUM(G74:G75)</f>
        <v>0</v>
      </c>
      <c r="H73" s="15">
        <f t="shared" ref="H73:H79" si="7">G73+F73</f>
        <v>1573</v>
      </c>
    </row>
    <row r="74" spans="1:8" s="130" customFormat="1" ht="12" customHeight="1" x14ac:dyDescent="0.2">
      <c r="A74" s="125" t="s">
        <v>151</v>
      </c>
      <c r="B74" s="126" t="s">
        <v>152</v>
      </c>
      <c r="C74" s="32">
        <v>1573</v>
      </c>
      <c r="D74" s="32"/>
      <c r="E74" s="32">
        <f t="shared" si="6"/>
        <v>1573</v>
      </c>
      <c r="F74" s="32">
        <v>1573</v>
      </c>
      <c r="G74" s="32"/>
      <c r="H74" s="32">
        <f t="shared" si="7"/>
        <v>1573</v>
      </c>
    </row>
    <row r="75" spans="1:8" s="130" customFormat="1" ht="12" customHeight="1" thickBot="1" x14ac:dyDescent="0.25">
      <c r="A75" s="132" t="s">
        <v>153</v>
      </c>
      <c r="B75" s="133" t="s">
        <v>154</v>
      </c>
      <c r="C75" s="32"/>
      <c r="D75" s="32"/>
      <c r="E75" s="32">
        <f t="shared" si="6"/>
        <v>0</v>
      </c>
      <c r="F75" s="32"/>
      <c r="G75" s="32"/>
      <c r="H75" s="32">
        <f t="shared" si="7"/>
        <v>0</v>
      </c>
    </row>
    <row r="76" spans="1:8" s="127" customFormat="1" ht="12" customHeight="1" thickBot="1" x14ac:dyDescent="0.2">
      <c r="A76" s="139" t="s">
        <v>155</v>
      </c>
      <c r="B76" s="131" t="s">
        <v>156</v>
      </c>
      <c r="C76" s="15">
        <f>SUM(C77:C79)</f>
        <v>0</v>
      </c>
      <c r="D76" s="15">
        <f>SUM(D77:D79)</f>
        <v>26612</v>
      </c>
      <c r="E76" s="15">
        <f t="shared" si="6"/>
        <v>26612</v>
      </c>
      <c r="F76" s="15">
        <f>SUM(F77:F79)</f>
        <v>0</v>
      </c>
      <c r="G76" s="15">
        <f>SUM(G77:G79)</f>
        <v>26612</v>
      </c>
      <c r="H76" s="15">
        <f t="shared" si="7"/>
        <v>26612</v>
      </c>
    </row>
    <row r="77" spans="1:8" s="130" customFormat="1" ht="12" customHeight="1" x14ac:dyDescent="0.2">
      <c r="A77" s="125" t="s">
        <v>157</v>
      </c>
      <c r="B77" s="126" t="s">
        <v>158</v>
      </c>
      <c r="C77" s="32"/>
      <c r="D77" s="32">
        <v>26612</v>
      </c>
      <c r="E77" s="32">
        <f t="shared" si="6"/>
        <v>26612</v>
      </c>
      <c r="F77" s="32"/>
      <c r="G77" s="32">
        <v>26612</v>
      </c>
      <c r="H77" s="32">
        <f t="shared" si="7"/>
        <v>26612</v>
      </c>
    </row>
    <row r="78" spans="1:8" s="130" customFormat="1" ht="12" customHeight="1" x14ac:dyDescent="0.2">
      <c r="A78" s="128" t="s">
        <v>159</v>
      </c>
      <c r="B78" s="129" t="s">
        <v>160</v>
      </c>
      <c r="C78" s="32"/>
      <c r="D78" s="32"/>
      <c r="E78" s="32">
        <f t="shared" si="6"/>
        <v>0</v>
      </c>
      <c r="F78" s="32"/>
      <c r="G78" s="32"/>
      <c r="H78" s="32">
        <f t="shared" si="7"/>
        <v>0</v>
      </c>
    </row>
    <row r="79" spans="1:8" s="130" customFormat="1" ht="12" customHeight="1" thickBot="1" x14ac:dyDescent="0.25">
      <c r="A79" s="132" t="s">
        <v>161</v>
      </c>
      <c r="B79" s="133" t="s">
        <v>162</v>
      </c>
      <c r="C79" s="32"/>
      <c r="D79" s="32"/>
      <c r="E79" s="32">
        <f t="shared" si="6"/>
        <v>0</v>
      </c>
      <c r="F79" s="32"/>
      <c r="G79" s="32"/>
      <c r="H79" s="32">
        <f t="shared" si="7"/>
        <v>0</v>
      </c>
    </row>
    <row r="80" spans="1:8" s="130" customFormat="1" ht="12" customHeight="1" thickBot="1" x14ac:dyDescent="0.2">
      <c r="A80" s="139" t="s">
        <v>163</v>
      </c>
      <c r="B80" s="131" t="s">
        <v>164</v>
      </c>
      <c r="C80" s="15">
        <f t="shared" ref="C80:H80" si="8">SUM(C81:C84)</f>
        <v>0</v>
      </c>
      <c r="D80" s="15">
        <f t="shared" si="8"/>
        <v>0</v>
      </c>
      <c r="E80" s="15">
        <f t="shared" si="8"/>
        <v>0</v>
      </c>
      <c r="F80" s="15">
        <f t="shared" si="8"/>
        <v>0</v>
      </c>
      <c r="G80" s="15">
        <f t="shared" si="8"/>
        <v>0</v>
      </c>
      <c r="H80" s="15">
        <f t="shared" si="8"/>
        <v>0</v>
      </c>
    </row>
    <row r="81" spans="1:8" s="130" customFormat="1" ht="12" customHeight="1" x14ac:dyDescent="0.2">
      <c r="A81" s="141" t="s">
        <v>165</v>
      </c>
      <c r="B81" s="126" t="s">
        <v>166</v>
      </c>
      <c r="C81" s="32"/>
      <c r="D81" s="32"/>
      <c r="E81" s="32"/>
      <c r="F81" s="32"/>
      <c r="G81" s="32"/>
      <c r="H81" s="32"/>
    </row>
    <row r="82" spans="1:8" s="130" customFormat="1" ht="12" customHeight="1" x14ac:dyDescent="0.2">
      <c r="A82" s="142" t="s">
        <v>167</v>
      </c>
      <c r="B82" s="129" t="s">
        <v>168</v>
      </c>
      <c r="C82" s="32"/>
      <c r="D82" s="32"/>
      <c r="E82" s="32"/>
      <c r="F82" s="32"/>
      <c r="G82" s="32"/>
      <c r="H82" s="32"/>
    </row>
    <row r="83" spans="1:8" s="130" customFormat="1" ht="12" customHeight="1" x14ac:dyDescent="0.2">
      <c r="A83" s="142" t="s">
        <v>169</v>
      </c>
      <c r="B83" s="129" t="s">
        <v>170</v>
      </c>
      <c r="C83" s="32"/>
      <c r="D83" s="32"/>
      <c r="E83" s="32"/>
      <c r="F83" s="32"/>
      <c r="G83" s="32"/>
      <c r="H83" s="32"/>
    </row>
    <row r="84" spans="1:8" s="127" customFormat="1" ht="12" customHeight="1" thickBot="1" x14ac:dyDescent="0.25">
      <c r="A84" s="143" t="s">
        <v>171</v>
      </c>
      <c r="B84" s="133" t="s">
        <v>172</v>
      </c>
      <c r="C84" s="32"/>
      <c r="D84" s="32"/>
      <c r="E84" s="32"/>
      <c r="F84" s="32"/>
      <c r="G84" s="32"/>
      <c r="H84" s="32"/>
    </row>
    <row r="85" spans="1:8" s="127" customFormat="1" ht="12" customHeight="1" thickBot="1" x14ac:dyDescent="0.2">
      <c r="A85" s="139" t="s">
        <v>173</v>
      </c>
      <c r="B85" s="131" t="s">
        <v>174</v>
      </c>
      <c r="C85" s="50"/>
      <c r="D85" s="50"/>
      <c r="E85" s="50"/>
      <c r="F85" s="50"/>
      <c r="G85" s="50"/>
      <c r="H85" s="50"/>
    </row>
    <row r="86" spans="1:8" s="127" customFormat="1" ht="12" customHeight="1" thickBot="1" x14ac:dyDescent="0.2">
      <c r="A86" s="139" t="s">
        <v>175</v>
      </c>
      <c r="B86" s="144" t="s">
        <v>176</v>
      </c>
      <c r="C86" s="42">
        <f t="shared" ref="C86:H86" si="9">+C64+C68+C73+C76+C80+C85</f>
        <v>1573</v>
      </c>
      <c r="D86" s="42">
        <f t="shared" si="9"/>
        <v>26612</v>
      </c>
      <c r="E86" s="42">
        <f t="shared" si="9"/>
        <v>28185</v>
      </c>
      <c r="F86" s="42">
        <f t="shared" si="9"/>
        <v>1573</v>
      </c>
      <c r="G86" s="42">
        <f t="shared" si="9"/>
        <v>26612</v>
      </c>
      <c r="H86" s="42">
        <f t="shared" si="9"/>
        <v>28185</v>
      </c>
    </row>
    <row r="87" spans="1:8" s="127" customFormat="1" ht="12" customHeight="1" thickBot="1" x14ac:dyDescent="0.2">
      <c r="A87" s="145" t="s">
        <v>177</v>
      </c>
      <c r="B87" s="146" t="s">
        <v>271</v>
      </c>
      <c r="C87" s="42">
        <f t="shared" ref="C87:H87" si="10">+C63+C86</f>
        <v>166857</v>
      </c>
      <c r="D87" s="42">
        <f t="shared" si="10"/>
        <v>35175</v>
      </c>
      <c r="E87" s="42">
        <f t="shared" si="10"/>
        <v>202032</v>
      </c>
      <c r="F87" s="42">
        <f t="shared" si="10"/>
        <v>262186</v>
      </c>
      <c r="G87" s="42">
        <f t="shared" si="10"/>
        <v>35175</v>
      </c>
      <c r="H87" s="42">
        <f t="shared" si="10"/>
        <v>297361</v>
      </c>
    </row>
    <row r="88" spans="1:8" s="130" customFormat="1" ht="15" customHeight="1" x14ac:dyDescent="0.25">
      <c r="A88" s="147"/>
      <c r="B88" s="148"/>
      <c r="C88" s="149"/>
      <c r="D88" s="149"/>
      <c r="E88" s="149"/>
      <c r="F88" s="149"/>
      <c r="G88" s="149"/>
      <c r="H88" s="149"/>
    </row>
    <row r="89" spans="1:8" s="130" customFormat="1" ht="15" customHeight="1" thickBot="1" x14ac:dyDescent="0.3">
      <c r="A89" s="147"/>
      <c r="B89" s="148"/>
      <c r="C89" s="149"/>
      <c r="D89" s="149"/>
      <c r="E89" s="149"/>
      <c r="F89" s="149"/>
      <c r="G89" s="149"/>
      <c r="H89" s="149"/>
    </row>
    <row r="90" spans="1:8" ht="24.75" thickBot="1" x14ac:dyDescent="0.3">
      <c r="A90" s="108" t="s">
        <v>262</v>
      </c>
      <c r="B90" s="109" t="s">
        <v>263</v>
      </c>
      <c r="C90" s="110" t="s">
        <v>5</v>
      </c>
      <c r="D90" s="111"/>
      <c r="E90" s="112"/>
      <c r="F90" s="110" t="s">
        <v>183</v>
      </c>
      <c r="G90" s="111"/>
      <c r="H90" s="112"/>
    </row>
    <row r="91" spans="1:8" s="117" customFormat="1" ht="12.95" customHeight="1" thickBot="1" x14ac:dyDescent="0.3">
      <c r="A91" s="114" t="s">
        <v>7</v>
      </c>
      <c r="B91" s="115" t="s">
        <v>8</v>
      </c>
      <c r="C91" s="116" t="s">
        <v>9</v>
      </c>
      <c r="D91" s="116" t="s">
        <v>10</v>
      </c>
      <c r="E91" s="116" t="s">
        <v>11</v>
      </c>
      <c r="F91" s="116" t="s">
        <v>12</v>
      </c>
      <c r="G91" s="116" t="s">
        <v>13</v>
      </c>
      <c r="H91" s="116" t="s">
        <v>14</v>
      </c>
    </row>
    <row r="92" spans="1:8" s="117" customFormat="1" ht="16.5" customHeight="1" thickBot="1" x14ac:dyDescent="0.3">
      <c r="A92" s="150"/>
      <c r="B92" s="151" t="s">
        <v>272</v>
      </c>
      <c r="C92" s="152" t="s">
        <v>266</v>
      </c>
      <c r="D92" s="152" t="s">
        <v>267</v>
      </c>
      <c r="E92" s="153" t="s">
        <v>268</v>
      </c>
      <c r="F92" s="152" t="s">
        <v>266</v>
      </c>
      <c r="G92" s="152" t="s">
        <v>267</v>
      </c>
      <c r="H92" s="153" t="s">
        <v>268</v>
      </c>
    </row>
    <row r="93" spans="1:8" s="154" customFormat="1" ht="12" customHeight="1" thickBot="1" x14ac:dyDescent="0.3">
      <c r="A93" s="10" t="s">
        <v>21</v>
      </c>
      <c r="B93" s="63" t="s">
        <v>184</v>
      </c>
      <c r="C93" s="40">
        <f>SUM(C94:C98)</f>
        <v>86076</v>
      </c>
      <c r="D93" s="40">
        <f>SUM(D94:D98)</f>
        <v>35175</v>
      </c>
      <c r="E93" s="40">
        <f t="shared" ref="E93:E98" si="11">D93+C93</f>
        <v>121251</v>
      </c>
      <c r="F93" s="40">
        <f>SUM(F94:F98)</f>
        <v>133551</v>
      </c>
      <c r="G93" s="40">
        <f>SUM(G94:G98)</f>
        <v>35175</v>
      </c>
      <c r="H93" s="40">
        <f t="shared" ref="H93:H98" si="12">G93+F93</f>
        <v>168726</v>
      </c>
    </row>
    <row r="94" spans="1:8" ht="12" customHeight="1" thickBot="1" x14ac:dyDescent="0.3">
      <c r="A94" s="155" t="s">
        <v>23</v>
      </c>
      <c r="B94" s="65" t="s">
        <v>185</v>
      </c>
      <c r="C94" s="66">
        <v>26347</v>
      </c>
      <c r="D94" s="66">
        <f>43874-C94</f>
        <v>17527</v>
      </c>
      <c r="E94" s="66">
        <f t="shared" si="11"/>
        <v>43874</v>
      </c>
      <c r="F94" s="66">
        <f>73950-G94</f>
        <v>56423</v>
      </c>
      <c r="G94" s="66">
        <v>17527</v>
      </c>
      <c r="H94" s="66">
        <f t="shared" si="12"/>
        <v>73950</v>
      </c>
    </row>
    <row r="95" spans="1:8" ht="12" customHeight="1" thickBot="1" x14ac:dyDescent="0.3">
      <c r="A95" s="128" t="s">
        <v>25</v>
      </c>
      <c r="B95" s="67" t="s">
        <v>186</v>
      </c>
      <c r="C95" s="22">
        <v>5619</v>
      </c>
      <c r="D95" s="22">
        <f>10378-5619</f>
        <v>4759</v>
      </c>
      <c r="E95" s="66">
        <f t="shared" si="11"/>
        <v>10378</v>
      </c>
      <c r="F95" s="22">
        <f>14106-G95</f>
        <v>9347</v>
      </c>
      <c r="G95" s="22">
        <v>4759</v>
      </c>
      <c r="H95" s="66">
        <f t="shared" si="12"/>
        <v>14106</v>
      </c>
    </row>
    <row r="96" spans="1:8" ht="12" customHeight="1" thickBot="1" x14ac:dyDescent="0.3">
      <c r="A96" s="128" t="s">
        <v>27</v>
      </c>
      <c r="B96" s="67" t="s">
        <v>187</v>
      </c>
      <c r="C96" s="25">
        <v>31817</v>
      </c>
      <c r="D96" s="25">
        <f>44706-C96</f>
        <v>12889</v>
      </c>
      <c r="E96" s="66">
        <f t="shared" si="11"/>
        <v>44706</v>
      </c>
      <c r="F96" s="25">
        <f>53699-G96</f>
        <v>40810</v>
      </c>
      <c r="G96" s="25">
        <v>12889</v>
      </c>
      <c r="H96" s="66">
        <f t="shared" si="12"/>
        <v>53699</v>
      </c>
    </row>
    <row r="97" spans="1:8" ht="12" customHeight="1" thickBot="1" x14ac:dyDescent="0.3">
      <c r="A97" s="128" t="s">
        <v>29</v>
      </c>
      <c r="B97" s="68" t="s">
        <v>188</v>
      </c>
      <c r="C97" s="25">
        <v>4354</v>
      </c>
      <c r="D97" s="25"/>
      <c r="E97" s="66">
        <f t="shared" si="11"/>
        <v>4354</v>
      </c>
      <c r="F97" s="25">
        <v>4354</v>
      </c>
      <c r="G97" s="25"/>
      <c r="H97" s="66">
        <f t="shared" si="12"/>
        <v>4354</v>
      </c>
    </row>
    <row r="98" spans="1:8" ht="12" customHeight="1" x14ac:dyDescent="0.25">
      <c r="A98" s="128" t="s">
        <v>189</v>
      </c>
      <c r="B98" s="69" t="s">
        <v>190</v>
      </c>
      <c r="C98" s="25">
        <f>C99+C100+C101+C102+C103+C104+C105+C106+C107+C108</f>
        <v>17939</v>
      </c>
      <c r="D98" s="25">
        <f>D99+D100+D101+D102+D103+D104+D105+D106+D107+D108</f>
        <v>0</v>
      </c>
      <c r="E98" s="66">
        <f t="shared" si="11"/>
        <v>17939</v>
      </c>
      <c r="F98" s="25">
        <f>F99+F100+F101+F102+F103+F104+F105+F106+F107+F108</f>
        <v>22617</v>
      </c>
      <c r="G98" s="25">
        <f>G99+G100+G101+G102+G103+G104+G105+G106+G107+G108</f>
        <v>0</v>
      </c>
      <c r="H98" s="66">
        <f t="shared" si="12"/>
        <v>22617</v>
      </c>
    </row>
    <row r="99" spans="1:8" ht="12" customHeight="1" x14ac:dyDescent="0.25">
      <c r="A99" s="128" t="s">
        <v>191</v>
      </c>
      <c r="B99" s="67" t="s">
        <v>192</v>
      </c>
      <c r="C99" s="25">
        <v>10</v>
      </c>
      <c r="D99" s="25"/>
      <c r="E99" s="25"/>
      <c r="F99" s="25">
        <v>3469</v>
      </c>
      <c r="G99" s="25"/>
      <c r="H99" s="25"/>
    </row>
    <row r="100" spans="1:8" ht="12" customHeight="1" x14ac:dyDescent="0.2">
      <c r="A100" s="128" t="s">
        <v>193</v>
      </c>
      <c r="B100" s="70" t="s">
        <v>194</v>
      </c>
      <c r="C100" s="25"/>
      <c r="D100" s="25"/>
      <c r="E100" s="25"/>
      <c r="F100" s="25"/>
      <c r="G100" s="25"/>
      <c r="H100" s="25"/>
    </row>
    <row r="101" spans="1:8" ht="12" customHeight="1" x14ac:dyDescent="0.25">
      <c r="A101" s="128" t="s">
        <v>195</v>
      </c>
      <c r="B101" s="71" t="s">
        <v>196</v>
      </c>
      <c r="C101" s="25"/>
      <c r="D101" s="25"/>
      <c r="E101" s="25"/>
      <c r="F101" s="25"/>
      <c r="G101" s="25"/>
      <c r="H101" s="25"/>
    </row>
    <row r="102" spans="1:8" ht="12" customHeight="1" x14ac:dyDescent="0.25">
      <c r="A102" s="128" t="s">
        <v>197</v>
      </c>
      <c r="B102" s="71" t="s">
        <v>198</v>
      </c>
      <c r="C102" s="25"/>
      <c r="D102" s="25"/>
      <c r="E102" s="25"/>
      <c r="F102" s="25"/>
      <c r="G102" s="25"/>
      <c r="H102" s="25"/>
    </row>
    <row r="103" spans="1:8" ht="12" customHeight="1" x14ac:dyDescent="0.2">
      <c r="A103" s="128" t="s">
        <v>199</v>
      </c>
      <c r="B103" s="70" t="s">
        <v>200</v>
      </c>
      <c r="C103" s="25">
        <v>17809</v>
      </c>
      <c r="D103" s="25"/>
      <c r="E103" s="25"/>
      <c r="F103" s="25">
        <v>18948</v>
      </c>
      <c r="G103" s="25"/>
      <c r="H103" s="25"/>
    </row>
    <row r="104" spans="1:8" ht="12" customHeight="1" x14ac:dyDescent="0.2">
      <c r="A104" s="128" t="s">
        <v>201</v>
      </c>
      <c r="B104" s="70" t="s">
        <v>202</v>
      </c>
      <c r="C104" s="25"/>
      <c r="D104" s="25"/>
      <c r="E104" s="25"/>
      <c r="F104" s="25"/>
      <c r="G104" s="25"/>
      <c r="H104" s="25"/>
    </row>
    <row r="105" spans="1:8" ht="12" customHeight="1" x14ac:dyDescent="0.25">
      <c r="A105" s="128" t="s">
        <v>203</v>
      </c>
      <c r="B105" s="71" t="s">
        <v>204</v>
      </c>
      <c r="C105" s="25"/>
      <c r="D105" s="25"/>
      <c r="E105" s="25"/>
      <c r="F105" s="25"/>
      <c r="G105" s="25"/>
      <c r="H105" s="25"/>
    </row>
    <row r="106" spans="1:8" ht="12" customHeight="1" x14ac:dyDescent="0.25">
      <c r="A106" s="156" t="s">
        <v>205</v>
      </c>
      <c r="B106" s="73" t="s">
        <v>206</v>
      </c>
      <c r="C106" s="25"/>
      <c r="D106" s="25"/>
      <c r="E106" s="25"/>
      <c r="F106" s="25"/>
      <c r="G106" s="25"/>
      <c r="H106" s="25"/>
    </row>
    <row r="107" spans="1:8" ht="12" customHeight="1" x14ac:dyDescent="0.25">
      <c r="A107" s="128" t="s">
        <v>207</v>
      </c>
      <c r="B107" s="73" t="s">
        <v>208</v>
      </c>
      <c r="C107" s="25"/>
      <c r="D107" s="25"/>
      <c r="E107" s="25"/>
      <c r="F107" s="25"/>
      <c r="G107" s="25"/>
      <c r="H107" s="25"/>
    </row>
    <row r="108" spans="1:8" ht="12" customHeight="1" thickBot="1" x14ac:dyDescent="0.3">
      <c r="A108" s="157" t="s">
        <v>209</v>
      </c>
      <c r="B108" s="75" t="s">
        <v>210</v>
      </c>
      <c r="C108" s="76">
        <v>120</v>
      </c>
      <c r="D108" s="76"/>
      <c r="E108" s="76"/>
      <c r="F108" s="76">
        <v>200</v>
      </c>
      <c r="G108" s="76"/>
      <c r="H108" s="76"/>
    </row>
    <row r="109" spans="1:8" ht="12" customHeight="1" thickBot="1" x14ac:dyDescent="0.3">
      <c r="A109" s="60" t="s">
        <v>33</v>
      </c>
      <c r="B109" s="94" t="s">
        <v>211</v>
      </c>
      <c r="C109" s="15">
        <f>+C110+C112+C114</f>
        <v>53669</v>
      </c>
      <c r="D109" s="15">
        <f>+D110+D112+D114</f>
        <v>0</v>
      </c>
      <c r="E109" s="15">
        <f>D109+C109</f>
        <v>53669</v>
      </c>
      <c r="F109" s="15">
        <f>+F110+F112+F114</f>
        <v>101023</v>
      </c>
      <c r="G109" s="15">
        <f>+G110+G112+G114</f>
        <v>0</v>
      </c>
      <c r="H109" s="15">
        <f>G109+F109</f>
        <v>101023</v>
      </c>
    </row>
    <row r="110" spans="1:8" ht="12" customHeight="1" x14ac:dyDescent="0.25">
      <c r="A110" s="125" t="s">
        <v>35</v>
      </c>
      <c r="B110" s="67" t="s">
        <v>212</v>
      </c>
      <c r="C110" s="18">
        <v>31664</v>
      </c>
      <c r="D110" s="18"/>
      <c r="E110" s="18">
        <f>D110+C110</f>
        <v>31664</v>
      </c>
      <c r="F110" s="18">
        <v>47439</v>
      </c>
      <c r="G110" s="18"/>
      <c r="H110" s="18">
        <f>G110+F110</f>
        <v>47439</v>
      </c>
    </row>
    <row r="111" spans="1:8" ht="12" customHeight="1" x14ac:dyDescent="0.25">
      <c r="A111" s="125" t="s">
        <v>37</v>
      </c>
      <c r="B111" s="77" t="s">
        <v>213</v>
      </c>
      <c r="C111" s="18">
        <v>31664</v>
      </c>
      <c r="D111" s="18"/>
      <c r="E111" s="18">
        <f>D111+C111</f>
        <v>31664</v>
      </c>
      <c r="F111" s="18">
        <v>31664</v>
      </c>
      <c r="G111" s="18"/>
      <c r="H111" s="18">
        <f>G111+F111</f>
        <v>31664</v>
      </c>
    </row>
    <row r="112" spans="1:8" ht="12" customHeight="1" x14ac:dyDescent="0.25">
      <c r="A112" s="125" t="s">
        <v>39</v>
      </c>
      <c r="B112" s="77" t="s">
        <v>214</v>
      </c>
      <c r="C112" s="22"/>
      <c r="D112" s="22"/>
      <c r="E112" s="18"/>
      <c r="F112" s="22">
        <v>31579</v>
      </c>
      <c r="G112" s="22"/>
      <c r="H112" s="18">
        <v>31579</v>
      </c>
    </row>
    <row r="113" spans="1:8" ht="12" customHeight="1" x14ac:dyDescent="0.25">
      <c r="A113" s="125" t="s">
        <v>41</v>
      </c>
      <c r="B113" s="77" t="s">
        <v>215</v>
      </c>
      <c r="C113" s="78"/>
      <c r="D113" s="78"/>
      <c r="E113" s="18"/>
      <c r="F113" s="78"/>
      <c r="G113" s="78"/>
      <c r="H113" s="18"/>
    </row>
    <row r="114" spans="1:8" ht="12" customHeight="1" x14ac:dyDescent="0.25">
      <c r="A114" s="125" t="s">
        <v>43</v>
      </c>
      <c r="B114" s="158" t="s">
        <v>216</v>
      </c>
      <c r="C114" s="78">
        <v>22005</v>
      </c>
      <c r="D114" s="78">
        <f>D115+D116+D117+D118+D119+D120+D121+D122</f>
        <v>0</v>
      </c>
      <c r="E114" s="78">
        <v>22005</v>
      </c>
      <c r="F114" s="78">
        <v>22005</v>
      </c>
      <c r="G114" s="78">
        <f>G115+G116+G117+G118+G119+G120+G121+G122</f>
        <v>0</v>
      </c>
      <c r="H114" s="78">
        <v>22005</v>
      </c>
    </row>
    <row r="115" spans="1:8" ht="12" customHeight="1" x14ac:dyDescent="0.25">
      <c r="A115" s="125" t="s">
        <v>45</v>
      </c>
      <c r="B115" s="159" t="s">
        <v>217</v>
      </c>
      <c r="C115" s="78"/>
      <c r="D115" s="78"/>
      <c r="E115" s="78"/>
      <c r="F115" s="78"/>
      <c r="G115" s="78"/>
      <c r="H115" s="78"/>
    </row>
    <row r="116" spans="1:8" ht="12" customHeight="1" x14ac:dyDescent="0.25">
      <c r="A116" s="125" t="s">
        <v>218</v>
      </c>
      <c r="B116" s="81" t="s">
        <v>219</v>
      </c>
      <c r="C116" s="78"/>
      <c r="D116" s="78"/>
      <c r="E116" s="78"/>
      <c r="F116" s="78"/>
      <c r="G116" s="78"/>
      <c r="H116" s="78"/>
    </row>
    <row r="117" spans="1:8" ht="12" customHeight="1" x14ac:dyDescent="0.25">
      <c r="A117" s="125" t="s">
        <v>220</v>
      </c>
      <c r="B117" s="71" t="s">
        <v>198</v>
      </c>
      <c r="C117" s="78"/>
      <c r="D117" s="78"/>
      <c r="E117" s="78"/>
      <c r="F117" s="78"/>
      <c r="G117" s="78"/>
      <c r="H117" s="78"/>
    </row>
    <row r="118" spans="1:8" ht="12" customHeight="1" x14ac:dyDescent="0.25">
      <c r="A118" s="125" t="s">
        <v>221</v>
      </c>
      <c r="B118" s="71" t="s">
        <v>222</v>
      </c>
      <c r="C118" s="78">
        <v>22055</v>
      </c>
      <c r="D118" s="78"/>
      <c r="E118" s="78">
        <v>22005</v>
      </c>
      <c r="F118" s="78">
        <v>22055</v>
      </c>
      <c r="G118" s="78"/>
      <c r="H118" s="78">
        <v>22005</v>
      </c>
    </row>
    <row r="119" spans="1:8" ht="12" customHeight="1" x14ac:dyDescent="0.25">
      <c r="A119" s="125" t="s">
        <v>223</v>
      </c>
      <c r="B119" s="71" t="s">
        <v>224</v>
      </c>
      <c r="C119" s="78"/>
      <c r="D119" s="78"/>
      <c r="E119" s="78"/>
      <c r="F119" s="78"/>
      <c r="G119" s="78"/>
      <c r="H119" s="78"/>
    </row>
    <row r="120" spans="1:8" ht="12" customHeight="1" x14ac:dyDescent="0.25">
      <c r="A120" s="125" t="s">
        <v>225</v>
      </c>
      <c r="B120" s="71" t="s">
        <v>204</v>
      </c>
      <c r="C120" s="78"/>
      <c r="D120" s="78"/>
      <c r="E120" s="78"/>
      <c r="F120" s="78"/>
      <c r="G120" s="78"/>
      <c r="H120" s="78"/>
    </row>
    <row r="121" spans="1:8" ht="12" customHeight="1" x14ac:dyDescent="0.25">
      <c r="A121" s="125" t="s">
        <v>226</v>
      </c>
      <c r="B121" s="71" t="s">
        <v>227</v>
      </c>
      <c r="C121" s="78"/>
      <c r="D121" s="78"/>
      <c r="E121" s="78"/>
      <c r="F121" s="78"/>
      <c r="G121" s="78"/>
      <c r="H121" s="78"/>
    </row>
    <row r="122" spans="1:8" ht="12" customHeight="1" thickBot="1" x14ac:dyDescent="0.3">
      <c r="A122" s="156" t="s">
        <v>228</v>
      </c>
      <c r="B122" s="71" t="s">
        <v>229</v>
      </c>
      <c r="C122" s="82"/>
      <c r="D122" s="82"/>
      <c r="E122" s="82"/>
      <c r="F122" s="82"/>
      <c r="G122" s="82"/>
      <c r="H122" s="82"/>
    </row>
    <row r="123" spans="1:8" ht="12" customHeight="1" thickBot="1" x14ac:dyDescent="0.3">
      <c r="A123" s="60" t="s">
        <v>47</v>
      </c>
      <c r="B123" s="83" t="s">
        <v>230</v>
      </c>
      <c r="C123" s="15">
        <f>+C124+C125</f>
        <v>500</v>
      </c>
      <c r="D123" s="15">
        <f>+D124+D125</f>
        <v>0</v>
      </c>
      <c r="E123" s="15">
        <f>D123+C123</f>
        <v>500</v>
      </c>
      <c r="F123" s="15">
        <f>+F124+F125</f>
        <v>1000</v>
      </c>
      <c r="G123" s="15">
        <f>+G124+G125</f>
        <v>0</v>
      </c>
      <c r="H123" s="15">
        <f>G123+F123</f>
        <v>1000</v>
      </c>
    </row>
    <row r="124" spans="1:8" ht="12" customHeight="1" x14ac:dyDescent="0.25">
      <c r="A124" s="125" t="s">
        <v>49</v>
      </c>
      <c r="B124" s="84" t="s">
        <v>231</v>
      </c>
      <c r="C124" s="18">
        <v>500</v>
      </c>
      <c r="D124" s="18"/>
      <c r="E124" s="18">
        <f>D124+C124</f>
        <v>500</v>
      </c>
      <c r="F124" s="18">
        <v>1000</v>
      </c>
      <c r="G124" s="18"/>
      <c r="H124" s="18">
        <f>G124+F124</f>
        <v>1000</v>
      </c>
    </row>
    <row r="125" spans="1:8" ht="12" customHeight="1" thickBot="1" x14ac:dyDescent="0.3">
      <c r="A125" s="132" t="s">
        <v>51</v>
      </c>
      <c r="B125" s="77" t="s">
        <v>232</v>
      </c>
      <c r="C125" s="25"/>
      <c r="D125" s="25"/>
      <c r="E125" s="18">
        <f>D125+C125</f>
        <v>0</v>
      </c>
      <c r="F125" s="25"/>
      <c r="G125" s="25"/>
      <c r="H125" s="18">
        <f>G125+F125</f>
        <v>0</v>
      </c>
    </row>
    <row r="126" spans="1:8" ht="12" customHeight="1" thickBot="1" x14ac:dyDescent="0.3">
      <c r="A126" s="60" t="s">
        <v>233</v>
      </c>
      <c r="B126" s="83" t="s">
        <v>234</v>
      </c>
      <c r="C126" s="15">
        <f t="shared" ref="C126:H126" si="13">+C93+C109+C123</f>
        <v>140245</v>
      </c>
      <c r="D126" s="15">
        <f t="shared" si="13"/>
        <v>35175</v>
      </c>
      <c r="E126" s="15">
        <f t="shared" si="13"/>
        <v>175420</v>
      </c>
      <c r="F126" s="15">
        <f t="shared" si="13"/>
        <v>235574</v>
      </c>
      <c r="G126" s="15">
        <f t="shared" si="13"/>
        <v>35175</v>
      </c>
      <c r="H126" s="15">
        <f t="shared" si="13"/>
        <v>270749</v>
      </c>
    </row>
    <row r="127" spans="1:8" ht="12" customHeight="1" thickBot="1" x14ac:dyDescent="0.3">
      <c r="A127" s="60" t="s">
        <v>75</v>
      </c>
      <c r="B127" s="83" t="s">
        <v>235</v>
      </c>
      <c r="C127" s="15">
        <f t="shared" ref="C127:H127" si="14">+C128+C129+C130</f>
        <v>0</v>
      </c>
      <c r="D127" s="15">
        <f t="shared" si="14"/>
        <v>0</v>
      </c>
      <c r="E127" s="15">
        <f t="shared" si="14"/>
        <v>0</v>
      </c>
      <c r="F127" s="15">
        <f t="shared" si="14"/>
        <v>0</v>
      </c>
      <c r="G127" s="15">
        <f t="shared" si="14"/>
        <v>0</v>
      </c>
      <c r="H127" s="15">
        <f t="shared" si="14"/>
        <v>0</v>
      </c>
    </row>
    <row r="128" spans="1:8" s="154" customFormat="1" ht="12" customHeight="1" x14ac:dyDescent="0.25">
      <c r="A128" s="125" t="s">
        <v>77</v>
      </c>
      <c r="B128" s="84" t="s">
        <v>236</v>
      </c>
      <c r="C128" s="78"/>
      <c r="D128" s="78"/>
      <c r="E128" s="78"/>
      <c r="F128" s="78"/>
      <c r="G128" s="78"/>
      <c r="H128" s="78"/>
    </row>
    <row r="129" spans="1:11" ht="12" customHeight="1" x14ac:dyDescent="0.25">
      <c r="A129" s="125" t="s">
        <v>79</v>
      </c>
      <c r="B129" s="84" t="s">
        <v>237</v>
      </c>
      <c r="C129" s="78"/>
      <c r="D129" s="78"/>
      <c r="E129" s="78"/>
      <c r="F129" s="78"/>
      <c r="G129" s="78"/>
      <c r="H129" s="78"/>
    </row>
    <row r="130" spans="1:11" ht="12" customHeight="1" thickBot="1" x14ac:dyDescent="0.3">
      <c r="A130" s="156" t="s">
        <v>81</v>
      </c>
      <c r="B130" s="87" t="s">
        <v>238</v>
      </c>
      <c r="C130" s="78"/>
      <c r="D130" s="78"/>
      <c r="E130" s="78"/>
      <c r="F130" s="78"/>
      <c r="G130" s="78"/>
      <c r="H130" s="78"/>
    </row>
    <row r="131" spans="1:11" ht="12" customHeight="1" thickBot="1" x14ac:dyDescent="0.3">
      <c r="A131" s="60" t="s">
        <v>97</v>
      </c>
      <c r="B131" s="83" t="s">
        <v>239</v>
      </c>
      <c r="C131" s="15">
        <f t="shared" ref="C131:H131" si="15">+C132+C133+C134+C135</f>
        <v>0</v>
      </c>
      <c r="D131" s="15">
        <f t="shared" si="15"/>
        <v>0</v>
      </c>
      <c r="E131" s="15">
        <f t="shared" si="15"/>
        <v>0</v>
      </c>
      <c r="F131" s="15">
        <f t="shared" si="15"/>
        <v>0</v>
      </c>
      <c r="G131" s="15">
        <f t="shared" si="15"/>
        <v>0</v>
      </c>
      <c r="H131" s="15">
        <f t="shared" si="15"/>
        <v>0</v>
      </c>
    </row>
    <row r="132" spans="1:11" ht="12" customHeight="1" x14ac:dyDescent="0.25">
      <c r="A132" s="125" t="s">
        <v>99</v>
      </c>
      <c r="B132" s="84" t="s">
        <v>240</v>
      </c>
      <c r="C132" s="78"/>
      <c r="D132" s="78"/>
      <c r="E132" s="78"/>
      <c r="F132" s="78"/>
      <c r="G132" s="78"/>
      <c r="H132" s="78"/>
    </row>
    <row r="133" spans="1:11" ht="12" customHeight="1" x14ac:dyDescent="0.25">
      <c r="A133" s="125" t="s">
        <v>101</v>
      </c>
      <c r="B133" s="84" t="s">
        <v>241</v>
      </c>
      <c r="C133" s="78"/>
      <c r="D133" s="78"/>
      <c r="E133" s="78"/>
      <c r="F133" s="78"/>
      <c r="G133" s="78"/>
      <c r="H133" s="78"/>
    </row>
    <row r="134" spans="1:11" ht="12" customHeight="1" x14ac:dyDescent="0.25">
      <c r="A134" s="125" t="s">
        <v>103</v>
      </c>
      <c r="B134" s="84" t="s">
        <v>242</v>
      </c>
      <c r="C134" s="78"/>
      <c r="D134" s="78"/>
      <c r="E134" s="78"/>
      <c r="F134" s="78"/>
      <c r="G134" s="78"/>
      <c r="H134" s="78"/>
    </row>
    <row r="135" spans="1:11" s="154" customFormat="1" ht="12" customHeight="1" thickBot="1" x14ac:dyDescent="0.3">
      <c r="A135" s="156" t="s">
        <v>105</v>
      </c>
      <c r="B135" s="87" t="s">
        <v>243</v>
      </c>
      <c r="C135" s="78"/>
      <c r="D135" s="78"/>
      <c r="E135" s="78"/>
      <c r="F135" s="78"/>
      <c r="G135" s="78"/>
      <c r="H135" s="78"/>
    </row>
    <row r="136" spans="1:11" ht="12" customHeight="1" thickBot="1" x14ac:dyDescent="0.3">
      <c r="A136" s="60" t="s">
        <v>244</v>
      </c>
      <c r="B136" s="83" t="s">
        <v>245</v>
      </c>
      <c r="C136" s="42">
        <f>+C137+C138+C139+C140</f>
        <v>26612</v>
      </c>
      <c r="D136" s="42">
        <f>+D137+D138+D139+D140</f>
        <v>0</v>
      </c>
      <c r="E136" s="42">
        <f>D136+C136</f>
        <v>26612</v>
      </c>
      <c r="F136" s="42">
        <f>+F137+F138+F139+F140</f>
        <v>26612</v>
      </c>
      <c r="G136" s="42">
        <f>+G137+G138+G139+G140</f>
        <v>0</v>
      </c>
      <c r="H136" s="42">
        <f>G136+F136</f>
        <v>26612</v>
      </c>
      <c r="K136" s="160"/>
    </row>
    <row r="137" spans="1:11" x14ac:dyDescent="0.25">
      <c r="A137" s="125" t="s">
        <v>111</v>
      </c>
      <c r="B137" s="84" t="s">
        <v>246</v>
      </c>
      <c r="C137" s="78">
        <v>26612</v>
      </c>
      <c r="D137" s="78"/>
      <c r="E137" s="78">
        <f>D137+C137</f>
        <v>26612</v>
      </c>
      <c r="F137" s="78">
        <v>26612</v>
      </c>
      <c r="G137" s="78"/>
      <c r="H137" s="78">
        <f>G137+F137</f>
        <v>26612</v>
      </c>
    </row>
    <row r="138" spans="1:11" ht="12" customHeight="1" x14ac:dyDescent="0.25">
      <c r="A138" s="125" t="s">
        <v>113</v>
      </c>
      <c r="B138" s="84" t="s">
        <v>247</v>
      </c>
      <c r="C138" s="78"/>
      <c r="D138" s="78"/>
      <c r="E138" s="78"/>
      <c r="F138" s="78"/>
      <c r="G138" s="78"/>
      <c r="H138" s="78"/>
    </row>
    <row r="139" spans="1:11" s="154" customFormat="1" ht="12" customHeight="1" x14ac:dyDescent="0.25">
      <c r="A139" s="125" t="s">
        <v>115</v>
      </c>
      <c r="B139" s="84" t="s">
        <v>248</v>
      </c>
      <c r="C139" s="78"/>
      <c r="D139" s="78"/>
      <c r="E139" s="78"/>
      <c r="F139" s="78"/>
      <c r="G139" s="78"/>
      <c r="H139" s="78"/>
    </row>
    <row r="140" spans="1:11" s="154" customFormat="1" ht="12" customHeight="1" thickBot="1" x14ac:dyDescent="0.3">
      <c r="A140" s="156" t="s">
        <v>117</v>
      </c>
      <c r="B140" s="87" t="s">
        <v>249</v>
      </c>
      <c r="C140" s="78"/>
      <c r="D140" s="78"/>
      <c r="E140" s="78"/>
      <c r="F140" s="78"/>
      <c r="G140" s="78"/>
      <c r="H140" s="78"/>
    </row>
    <row r="141" spans="1:11" s="154" customFormat="1" ht="12" customHeight="1" thickBot="1" x14ac:dyDescent="0.3">
      <c r="A141" s="60" t="s">
        <v>119</v>
      </c>
      <c r="B141" s="83" t="s">
        <v>250</v>
      </c>
      <c r="C141" s="161">
        <f t="shared" ref="C141:H141" si="16">+C142+C143+C144+C145</f>
        <v>0</v>
      </c>
      <c r="D141" s="161">
        <f t="shared" si="16"/>
        <v>0</v>
      </c>
      <c r="E141" s="161">
        <f t="shared" si="16"/>
        <v>0</v>
      </c>
      <c r="F141" s="161">
        <f t="shared" si="16"/>
        <v>0</v>
      </c>
      <c r="G141" s="161">
        <f t="shared" si="16"/>
        <v>0</v>
      </c>
      <c r="H141" s="161">
        <f t="shared" si="16"/>
        <v>0</v>
      </c>
    </row>
    <row r="142" spans="1:11" s="154" customFormat="1" ht="12" customHeight="1" x14ac:dyDescent="0.25">
      <c r="A142" s="125" t="s">
        <v>121</v>
      </c>
      <c r="B142" s="84" t="s">
        <v>251</v>
      </c>
      <c r="C142" s="78"/>
      <c r="D142" s="78"/>
      <c r="E142" s="78"/>
      <c r="F142" s="78"/>
      <c r="G142" s="78"/>
      <c r="H142" s="78"/>
    </row>
    <row r="143" spans="1:11" s="154" customFormat="1" ht="12" customHeight="1" x14ac:dyDescent="0.25">
      <c r="A143" s="125" t="s">
        <v>123</v>
      </c>
      <c r="B143" s="84" t="s">
        <v>252</v>
      </c>
      <c r="C143" s="78"/>
      <c r="D143" s="78"/>
      <c r="E143" s="78"/>
      <c r="F143" s="78"/>
      <c r="G143" s="78"/>
      <c r="H143" s="78"/>
    </row>
    <row r="144" spans="1:11" s="154" customFormat="1" ht="12" customHeight="1" x14ac:dyDescent="0.25">
      <c r="A144" s="125" t="s">
        <v>125</v>
      </c>
      <c r="B144" s="84" t="s">
        <v>253</v>
      </c>
      <c r="C144" s="78"/>
      <c r="D144" s="78"/>
      <c r="E144" s="78"/>
      <c r="F144" s="78"/>
      <c r="G144" s="78"/>
      <c r="H144" s="78"/>
    </row>
    <row r="145" spans="1:8" ht="12.75" customHeight="1" thickBot="1" x14ac:dyDescent="0.3">
      <c r="A145" s="125" t="s">
        <v>127</v>
      </c>
      <c r="B145" s="84" t="s">
        <v>254</v>
      </c>
      <c r="C145" s="78"/>
      <c r="D145" s="78"/>
      <c r="E145" s="78"/>
      <c r="F145" s="78"/>
      <c r="G145" s="78"/>
      <c r="H145" s="78"/>
    </row>
    <row r="146" spans="1:8" ht="12" customHeight="1" thickBot="1" x14ac:dyDescent="0.3">
      <c r="A146" s="60" t="s">
        <v>129</v>
      </c>
      <c r="B146" s="83" t="s">
        <v>255</v>
      </c>
      <c r="C146" s="162">
        <f t="shared" ref="C146:H146" si="17">+C127+C131+C136+C141</f>
        <v>26612</v>
      </c>
      <c r="D146" s="162">
        <f t="shared" si="17"/>
        <v>0</v>
      </c>
      <c r="E146" s="162">
        <f t="shared" si="17"/>
        <v>26612</v>
      </c>
      <c r="F146" s="162">
        <f t="shared" si="17"/>
        <v>26612</v>
      </c>
      <c r="G146" s="162">
        <f t="shared" si="17"/>
        <v>0</v>
      </c>
      <c r="H146" s="162">
        <f t="shared" si="17"/>
        <v>26612</v>
      </c>
    </row>
    <row r="147" spans="1:8" ht="15" customHeight="1" thickBot="1" x14ac:dyDescent="0.3">
      <c r="A147" s="163" t="s">
        <v>256</v>
      </c>
      <c r="B147" s="164" t="s">
        <v>257</v>
      </c>
      <c r="C147" s="162">
        <f t="shared" ref="C147:H147" si="18">+C126+C146</f>
        <v>166857</v>
      </c>
      <c r="D147" s="162">
        <f t="shared" si="18"/>
        <v>35175</v>
      </c>
      <c r="E147" s="162">
        <f t="shared" si="18"/>
        <v>202032</v>
      </c>
      <c r="F147" s="162">
        <f t="shared" si="18"/>
        <v>262186</v>
      </c>
      <c r="G147" s="162">
        <f t="shared" si="18"/>
        <v>35175</v>
      </c>
      <c r="H147" s="162">
        <f t="shared" si="18"/>
        <v>297361</v>
      </c>
    </row>
    <row r="149" spans="1:8" ht="15" customHeight="1" x14ac:dyDescent="0.25">
      <c r="A149" s="165"/>
      <c r="B149" s="166"/>
      <c r="C149" s="167"/>
      <c r="D149" s="168"/>
      <c r="E149" s="168"/>
      <c r="F149" s="167"/>
      <c r="G149" s="168"/>
      <c r="H149" s="168"/>
    </row>
    <row r="150" spans="1:8" ht="14.25" customHeight="1" x14ac:dyDescent="0.25">
      <c r="A150" s="165"/>
      <c r="B150" s="166"/>
      <c r="C150" s="168"/>
      <c r="D150" s="168"/>
      <c r="E150" s="168"/>
      <c r="F150" s="168"/>
      <c r="G150" s="168"/>
      <c r="H150" s="168"/>
    </row>
  </sheetData>
  <mergeCells count="12">
    <mergeCell ref="C90:E90"/>
    <mergeCell ref="F90:H90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&amp;C&amp;"-,Félkövér"&amp;9Tiszagyulaháza község 2015.évi költségvetési bevételei és kiadásai, előirányzat csoportonként és kiemelt előirányzatonként&amp;R&amp;"-,Dőlt"&amp;8 
2. melléklet a 10/2015.(IX. 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8" style="169" customWidth="1"/>
    <col min="2" max="2" width="53.85546875" style="170" customWidth="1"/>
    <col min="3" max="3" width="9.7109375" style="171" customWidth="1"/>
    <col min="4" max="4" width="9.42578125" style="171" customWidth="1"/>
    <col min="5" max="5" width="10.140625" style="171" customWidth="1"/>
    <col min="6" max="6" width="9.42578125" style="171" customWidth="1"/>
    <col min="7" max="7" width="9.7109375" style="171" customWidth="1"/>
    <col min="8" max="8" width="9.42578125" style="171" customWidth="1"/>
    <col min="9" max="9" width="10.140625" style="171" customWidth="1"/>
    <col min="10" max="10" width="9.42578125" style="171" customWidth="1"/>
    <col min="11" max="16384" width="9.140625" style="113"/>
  </cols>
  <sheetData>
    <row r="1" spans="1:10" s="98" customFormat="1" ht="15.75" x14ac:dyDescent="0.25">
      <c r="A1" s="95"/>
      <c r="B1" s="96"/>
      <c r="C1" s="97"/>
      <c r="D1" s="97"/>
      <c r="E1" s="97"/>
      <c r="F1" s="97"/>
      <c r="G1" s="97"/>
      <c r="H1" s="97"/>
      <c r="I1" s="97"/>
      <c r="J1" s="97"/>
    </row>
    <row r="2" spans="1:10" s="107" customFormat="1" ht="14.25" thickBot="1" x14ac:dyDescent="0.3">
      <c r="A2" s="105"/>
      <c r="B2" s="105"/>
      <c r="C2" s="106"/>
      <c r="D2" s="106"/>
      <c r="E2" s="106"/>
      <c r="F2" s="106"/>
      <c r="G2" s="106"/>
      <c r="H2" s="106"/>
      <c r="I2" s="106"/>
      <c r="J2" s="106" t="s">
        <v>2</v>
      </c>
    </row>
    <row r="3" spans="1:10" ht="15.75" customHeight="1" thickBot="1" x14ac:dyDescent="0.3">
      <c r="A3" s="108" t="s">
        <v>273</v>
      </c>
      <c r="B3" s="172" t="s">
        <v>263</v>
      </c>
      <c r="C3" s="173" t="s">
        <v>5</v>
      </c>
      <c r="D3" s="111"/>
      <c r="E3" s="111"/>
      <c r="F3" s="112"/>
      <c r="G3" s="173" t="s">
        <v>183</v>
      </c>
      <c r="H3" s="111"/>
      <c r="I3" s="111"/>
      <c r="J3" s="112"/>
    </row>
    <row r="4" spans="1:10" s="117" customFormat="1" ht="16.5" thickBot="1" x14ac:dyDescent="0.3">
      <c r="A4" s="114" t="s">
        <v>7</v>
      </c>
      <c r="B4" s="115" t="s">
        <v>8</v>
      </c>
      <c r="C4" s="116" t="s">
        <v>9</v>
      </c>
      <c r="D4" s="116" t="s">
        <v>10</v>
      </c>
      <c r="E4" s="116" t="s">
        <v>11</v>
      </c>
      <c r="F4" s="116" t="s">
        <v>12</v>
      </c>
      <c r="G4" s="116" t="s">
        <v>13</v>
      </c>
      <c r="H4" s="116" t="s">
        <v>14</v>
      </c>
      <c r="I4" s="116" t="s">
        <v>15</v>
      </c>
      <c r="J4" s="116" t="s">
        <v>16</v>
      </c>
    </row>
    <row r="5" spans="1:10" s="117" customFormat="1" ht="15.75" x14ac:dyDescent="0.25">
      <c r="A5" s="118"/>
      <c r="B5" s="119" t="s">
        <v>265</v>
      </c>
      <c r="C5" s="120" t="s">
        <v>274</v>
      </c>
      <c r="D5" s="118" t="s">
        <v>275</v>
      </c>
      <c r="E5" s="118" t="s">
        <v>276</v>
      </c>
      <c r="F5" s="118" t="s">
        <v>277</v>
      </c>
      <c r="G5" s="120" t="s">
        <v>274</v>
      </c>
      <c r="H5" s="118" t="s">
        <v>275</v>
      </c>
      <c r="I5" s="118" t="s">
        <v>276</v>
      </c>
      <c r="J5" s="118" t="s">
        <v>277</v>
      </c>
    </row>
    <row r="6" spans="1:10" s="117" customFormat="1" ht="16.5" thickBot="1" x14ac:dyDescent="0.3">
      <c r="A6" s="121"/>
      <c r="B6" s="122"/>
      <c r="C6" s="123"/>
      <c r="D6" s="121"/>
      <c r="E6" s="121"/>
      <c r="F6" s="121"/>
      <c r="G6" s="123"/>
      <c r="H6" s="121"/>
      <c r="I6" s="121"/>
      <c r="J6" s="121"/>
    </row>
    <row r="7" spans="1:10" s="117" customFormat="1" ht="16.5" thickBot="1" x14ac:dyDescent="0.3">
      <c r="A7" s="124" t="s">
        <v>21</v>
      </c>
      <c r="B7" s="14" t="s">
        <v>22</v>
      </c>
      <c r="C7" s="15">
        <f>D7+E7+F7</f>
        <v>0</v>
      </c>
      <c r="D7" s="15">
        <f>D8+D9+D10+D11</f>
        <v>0</v>
      </c>
      <c r="E7" s="15">
        <f>E8+E9+E10+E11</f>
        <v>0</v>
      </c>
      <c r="F7" s="15">
        <f>F8+F9+F10+F11</f>
        <v>0</v>
      </c>
      <c r="G7" s="15">
        <f>H7+I7+J7</f>
        <v>0</v>
      </c>
      <c r="H7" s="15">
        <f>H8+H9+H10+H11</f>
        <v>0</v>
      </c>
      <c r="I7" s="15">
        <f>I8+I9+I10+I11</f>
        <v>0</v>
      </c>
      <c r="J7" s="15">
        <f>J8+J9+J10+J11</f>
        <v>0</v>
      </c>
    </row>
    <row r="8" spans="1:10" s="127" customFormat="1" x14ac:dyDescent="0.2">
      <c r="A8" s="125" t="s">
        <v>23</v>
      </c>
      <c r="B8" s="126" t="s">
        <v>24</v>
      </c>
      <c r="C8" s="18"/>
      <c r="D8" s="18"/>
      <c r="E8" s="18"/>
      <c r="F8" s="18"/>
      <c r="G8" s="18"/>
      <c r="H8" s="18"/>
      <c r="I8" s="18"/>
      <c r="J8" s="18"/>
    </row>
    <row r="9" spans="1:10" s="130" customFormat="1" x14ac:dyDescent="0.2">
      <c r="A9" s="128" t="s">
        <v>25</v>
      </c>
      <c r="B9" s="129" t="s">
        <v>26</v>
      </c>
      <c r="C9" s="22"/>
      <c r="D9" s="22"/>
      <c r="E9" s="18"/>
      <c r="F9" s="18"/>
      <c r="G9" s="22"/>
      <c r="H9" s="22"/>
      <c r="I9" s="18"/>
      <c r="J9" s="18"/>
    </row>
    <row r="10" spans="1:10" s="130" customFormat="1" x14ac:dyDescent="0.2">
      <c r="A10" s="128" t="s">
        <v>27</v>
      </c>
      <c r="B10" s="129" t="s">
        <v>28</v>
      </c>
      <c r="C10" s="22"/>
      <c r="D10" s="22"/>
      <c r="E10" s="18"/>
      <c r="F10" s="18"/>
      <c r="G10" s="22"/>
      <c r="H10" s="22"/>
      <c r="I10" s="18"/>
      <c r="J10" s="18"/>
    </row>
    <row r="11" spans="1:10" s="130" customFormat="1" x14ac:dyDescent="0.2">
      <c r="A11" s="128" t="s">
        <v>29</v>
      </c>
      <c r="B11" s="129" t="s">
        <v>30</v>
      </c>
      <c r="C11" s="22"/>
      <c r="D11" s="22"/>
      <c r="E11" s="18"/>
      <c r="F11" s="18"/>
      <c r="G11" s="22"/>
      <c r="H11" s="22"/>
      <c r="I11" s="18"/>
      <c r="J11" s="18"/>
    </row>
    <row r="12" spans="1:10" s="130" customFormat="1" ht="15.75" thickBot="1" x14ac:dyDescent="0.25">
      <c r="A12" s="128" t="s">
        <v>31</v>
      </c>
      <c r="B12" s="129" t="s">
        <v>32</v>
      </c>
      <c r="C12" s="174"/>
      <c r="D12" s="174"/>
      <c r="E12" s="174"/>
      <c r="F12" s="174"/>
      <c r="G12" s="174"/>
      <c r="H12" s="174"/>
      <c r="I12" s="174"/>
      <c r="J12" s="174"/>
    </row>
    <row r="13" spans="1:10" s="127" customFormat="1" ht="21.75" thickBot="1" x14ac:dyDescent="0.3">
      <c r="A13" s="60" t="s">
        <v>33</v>
      </c>
      <c r="B13" s="131" t="s">
        <v>34</v>
      </c>
      <c r="C13" s="15">
        <f>+C14+C15+C16+C17+C18</f>
        <v>0</v>
      </c>
      <c r="D13" s="15">
        <f>+D14+D15+D16+D17+D18</f>
        <v>0</v>
      </c>
      <c r="E13" s="15">
        <f>C13+D13</f>
        <v>0</v>
      </c>
      <c r="F13" s="15">
        <f>D13+E13</f>
        <v>0</v>
      </c>
      <c r="G13" s="15">
        <f>+G14+G15+G16+G17+G18</f>
        <v>0</v>
      </c>
      <c r="H13" s="15">
        <f>+H14+H15+H16+H17+H18</f>
        <v>0</v>
      </c>
      <c r="I13" s="15">
        <f t="shared" ref="I13:J19" si="0">G13+H13</f>
        <v>0</v>
      </c>
      <c r="J13" s="15">
        <f t="shared" si="0"/>
        <v>0</v>
      </c>
    </row>
    <row r="14" spans="1:10" s="127" customFormat="1" x14ac:dyDescent="0.2">
      <c r="A14" s="125" t="s">
        <v>35</v>
      </c>
      <c r="B14" s="126" t="s">
        <v>36</v>
      </c>
      <c r="C14" s="18"/>
      <c r="D14" s="18"/>
      <c r="E14" s="18">
        <f>C14+D14</f>
        <v>0</v>
      </c>
      <c r="F14" s="18">
        <f>D14+E14</f>
        <v>0</v>
      </c>
      <c r="G14" s="18"/>
      <c r="H14" s="18"/>
      <c r="I14" s="18">
        <f t="shared" si="0"/>
        <v>0</v>
      </c>
      <c r="J14" s="18">
        <f t="shared" si="0"/>
        <v>0</v>
      </c>
    </row>
    <row r="15" spans="1:10" s="127" customFormat="1" x14ac:dyDescent="0.2">
      <c r="A15" s="128" t="s">
        <v>37</v>
      </c>
      <c r="B15" s="129" t="s">
        <v>38</v>
      </c>
      <c r="C15" s="22"/>
      <c r="D15" s="22"/>
      <c r="E15" s="18">
        <f t="shared" ref="E15:F19" si="1">C15+D15</f>
        <v>0</v>
      </c>
      <c r="F15" s="18">
        <f t="shared" si="1"/>
        <v>0</v>
      </c>
      <c r="G15" s="22"/>
      <c r="H15" s="22"/>
      <c r="I15" s="18">
        <f t="shared" si="0"/>
        <v>0</v>
      </c>
      <c r="J15" s="18">
        <f t="shared" si="0"/>
        <v>0</v>
      </c>
    </row>
    <row r="16" spans="1:10" s="127" customFormat="1" x14ac:dyDescent="0.2">
      <c r="A16" s="128" t="s">
        <v>39</v>
      </c>
      <c r="B16" s="129" t="s">
        <v>40</v>
      </c>
      <c r="C16" s="22"/>
      <c r="D16" s="22"/>
      <c r="E16" s="18">
        <f t="shared" si="1"/>
        <v>0</v>
      </c>
      <c r="F16" s="18">
        <f t="shared" si="1"/>
        <v>0</v>
      </c>
      <c r="G16" s="22"/>
      <c r="H16" s="22"/>
      <c r="I16" s="18">
        <f t="shared" si="0"/>
        <v>0</v>
      </c>
      <c r="J16" s="18">
        <f t="shared" si="0"/>
        <v>0</v>
      </c>
    </row>
    <row r="17" spans="1:10" s="127" customFormat="1" x14ac:dyDescent="0.2">
      <c r="A17" s="128" t="s">
        <v>41</v>
      </c>
      <c r="B17" s="129" t="s">
        <v>42</v>
      </c>
      <c r="C17" s="22"/>
      <c r="D17" s="22"/>
      <c r="E17" s="18">
        <f t="shared" si="1"/>
        <v>0</v>
      </c>
      <c r="F17" s="18">
        <f t="shared" si="1"/>
        <v>0</v>
      </c>
      <c r="G17" s="22"/>
      <c r="H17" s="22"/>
      <c r="I17" s="18">
        <f t="shared" si="0"/>
        <v>0</v>
      </c>
      <c r="J17" s="18">
        <f t="shared" si="0"/>
        <v>0</v>
      </c>
    </row>
    <row r="18" spans="1:10" s="127" customFormat="1" x14ac:dyDescent="0.2">
      <c r="A18" s="128" t="s">
        <v>43</v>
      </c>
      <c r="B18" s="129" t="s">
        <v>44</v>
      </c>
      <c r="C18" s="22"/>
      <c r="D18" s="22"/>
      <c r="E18" s="18">
        <f t="shared" si="1"/>
        <v>0</v>
      </c>
      <c r="F18" s="18">
        <f t="shared" si="1"/>
        <v>0</v>
      </c>
      <c r="G18" s="22"/>
      <c r="H18" s="22"/>
      <c r="I18" s="18">
        <f t="shared" si="0"/>
        <v>0</v>
      </c>
      <c r="J18" s="18">
        <f t="shared" si="0"/>
        <v>0</v>
      </c>
    </row>
    <row r="19" spans="1:10" s="130" customFormat="1" ht="15.75" thickBot="1" x14ac:dyDescent="0.25">
      <c r="A19" s="132" t="s">
        <v>45</v>
      </c>
      <c r="B19" s="133" t="s">
        <v>46</v>
      </c>
      <c r="C19" s="25"/>
      <c r="D19" s="25"/>
      <c r="E19" s="18">
        <f t="shared" si="1"/>
        <v>0</v>
      </c>
      <c r="F19" s="18">
        <f t="shared" si="1"/>
        <v>0</v>
      </c>
      <c r="G19" s="25"/>
      <c r="H19" s="25"/>
      <c r="I19" s="18">
        <f t="shared" si="0"/>
        <v>0</v>
      </c>
      <c r="J19" s="18">
        <f t="shared" si="0"/>
        <v>0</v>
      </c>
    </row>
    <row r="20" spans="1:10" s="130" customFormat="1" ht="21.75" thickBot="1" x14ac:dyDescent="0.3">
      <c r="A20" s="60" t="s">
        <v>47</v>
      </c>
      <c r="B20" s="14" t="s">
        <v>48</v>
      </c>
      <c r="C20" s="15">
        <f>+C21+C22+C23+C24+C25</f>
        <v>0</v>
      </c>
      <c r="D20" s="15">
        <f>+D21+D22+D23+D24+D25</f>
        <v>0</v>
      </c>
      <c r="E20" s="15">
        <f>D20+C20</f>
        <v>0</v>
      </c>
      <c r="F20" s="15">
        <f>E20+D20</f>
        <v>0</v>
      </c>
      <c r="G20" s="15">
        <f>+G21+G22+G23+G24+G25</f>
        <v>0</v>
      </c>
      <c r="H20" s="15">
        <f>+H21+H22+H23+H24+H25</f>
        <v>0</v>
      </c>
      <c r="I20" s="15">
        <f t="shared" ref="I20:J33" si="2">H20+G20</f>
        <v>0</v>
      </c>
      <c r="J20" s="15">
        <f t="shared" si="2"/>
        <v>0</v>
      </c>
    </row>
    <row r="21" spans="1:10" s="130" customFormat="1" x14ac:dyDescent="0.2">
      <c r="A21" s="125" t="s">
        <v>49</v>
      </c>
      <c r="B21" s="126" t="s">
        <v>50</v>
      </c>
      <c r="C21" s="18"/>
      <c r="D21" s="18"/>
      <c r="E21" s="18">
        <f>D21+C21</f>
        <v>0</v>
      </c>
      <c r="F21" s="18">
        <f>E21+D21</f>
        <v>0</v>
      </c>
      <c r="G21" s="18"/>
      <c r="H21" s="18"/>
      <c r="I21" s="18">
        <f t="shared" si="2"/>
        <v>0</v>
      </c>
      <c r="J21" s="18">
        <f t="shared" si="2"/>
        <v>0</v>
      </c>
    </row>
    <row r="22" spans="1:10" s="127" customFormat="1" x14ac:dyDescent="0.2">
      <c r="A22" s="128" t="s">
        <v>51</v>
      </c>
      <c r="B22" s="129" t="s">
        <v>52</v>
      </c>
      <c r="C22" s="22"/>
      <c r="D22" s="22"/>
      <c r="E22" s="18">
        <f t="shared" ref="E22:F26" si="3">D22+C22</f>
        <v>0</v>
      </c>
      <c r="F22" s="18">
        <f t="shared" si="3"/>
        <v>0</v>
      </c>
      <c r="G22" s="22"/>
      <c r="H22" s="22"/>
      <c r="I22" s="18">
        <f t="shared" si="2"/>
        <v>0</v>
      </c>
      <c r="J22" s="18">
        <f t="shared" si="2"/>
        <v>0</v>
      </c>
    </row>
    <row r="23" spans="1:10" s="130" customFormat="1" x14ac:dyDescent="0.2">
      <c r="A23" s="128" t="s">
        <v>53</v>
      </c>
      <c r="B23" s="129" t="s">
        <v>54</v>
      </c>
      <c r="C23" s="22"/>
      <c r="D23" s="22"/>
      <c r="E23" s="18">
        <f t="shared" si="3"/>
        <v>0</v>
      </c>
      <c r="F23" s="18">
        <f t="shared" si="3"/>
        <v>0</v>
      </c>
      <c r="G23" s="22"/>
      <c r="H23" s="22"/>
      <c r="I23" s="18">
        <f t="shared" si="2"/>
        <v>0</v>
      </c>
      <c r="J23" s="18">
        <f t="shared" si="2"/>
        <v>0</v>
      </c>
    </row>
    <row r="24" spans="1:10" s="130" customFormat="1" x14ac:dyDescent="0.2">
      <c r="A24" s="128" t="s">
        <v>55</v>
      </c>
      <c r="B24" s="129" t="s">
        <v>56</v>
      </c>
      <c r="C24" s="22"/>
      <c r="D24" s="22"/>
      <c r="E24" s="18">
        <f t="shared" si="3"/>
        <v>0</v>
      </c>
      <c r="F24" s="18">
        <f t="shared" si="3"/>
        <v>0</v>
      </c>
      <c r="G24" s="22"/>
      <c r="H24" s="22"/>
      <c r="I24" s="18">
        <f t="shared" si="2"/>
        <v>0</v>
      </c>
      <c r="J24" s="18">
        <f t="shared" si="2"/>
        <v>0</v>
      </c>
    </row>
    <row r="25" spans="1:10" s="130" customFormat="1" x14ac:dyDescent="0.2">
      <c r="A25" s="128" t="s">
        <v>57</v>
      </c>
      <c r="B25" s="129" t="s">
        <v>58</v>
      </c>
      <c r="C25" s="22">
        <f>C26</f>
        <v>0</v>
      </c>
      <c r="D25" s="22"/>
      <c r="E25" s="18">
        <f>D25+C25</f>
        <v>0</v>
      </c>
      <c r="F25" s="18">
        <f>E25+D25</f>
        <v>0</v>
      </c>
      <c r="G25" s="22">
        <f>G26</f>
        <v>0</v>
      </c>
      <c r="H25" s="22"/>
      <c r="I25" s="18">
        <f t="shared" si="2"/>
        <v>0</v>
      </c>
      <c r="J25" s="18">
        <f t="shared" si="2"/>
        <v>0</v>
      </c>
    </row>
    <row r="26" spans="1:10" s="130" customFormat="1" ht="15.75" thickBot="1" x14ac:dyDescent="0.25">
      <c r="A26" s="132" t="s">
        <v>59</v>
      </c>
      <c r="B26" s="133" t="s">
        <v>60</v>
      </c>
      <c r="C26" s="25">
        <v>0</v>
      </c>
      <c r="D26" s="25"/>
      <c r="E26" s="18">
        <f t="shared" si="3"/>
        <v>0</v>
      </c>
      <c r="F26" s="18">
        <f t="shared" si="3"/>
        <v>0</v>
      </c>
      <c r="G26" s="25">
        <v>0</v>
      </c>
      <c r="H26" s="25"/>
      <c r="I26" s="18">
        <f t="shared" si="2"/>
        <v>0</v>
      </c>
      <c r="J26" s="18">
        <f t="shared" si="2"/>
        <v>0</v>
      </c>
    </row>
    <row r="27" spans="1:10" s="130" customFormat="1" ht="15.75" thickBot="1" x14ac:dyDescent="0.3">
      <c r="A27" s="60" t="s">
        <v>61</v>
      </c>
      <c r="B27" s="14" t="s">
        <v>62</v>
      </c>
      <c r="C27" s="42">
        <f>+C28+C31+C32+C33</f>
        <v>0</v>
      </c>
      <c r="D27" s="42">
        <f>+D28+D31+D32+D33</f>
        <v>0</v>
      </c>
      <c r="E27" s="42">
        <f>D27+C27</f>
        <v>0</v>
      </c>
      <c r="F27" s="42">
        <f>E27+D27</f>
        <v>0</v>
      </c>
      <c r="G27" s="42">
        <f>+G28+G31+G32+G33</f>
        <v>0</v>
      </c>
      <c r="H27" s="42">
        <f>+H28+H31+H32+H33</f>
        <v>0</v>
      </c>
      <c r="I27" s="42">
        <f t="shared" si="2"/>
        <v>0</v>
      </c>
      <c r="J27" s="42">
        <f t="shared" si="2"/>
        <v>0</v>
      </c>
    </row>
    <row r="28" spans="1:10" s="130" customFormat="1" ht="15.75" thickBot="1" x14ac:dyDescent="0.25">
      <c r="A28" s="125" t="s">
        <v>63</v>
      </c>
      <c r="B28" s="126" t="s">
        <v>64</v>
      </c>
      <c r="C28" s="134">
        <f>+C29+C30</f>
        <v>0</v>
      </c>
      <c r="D28" s="134">
        <f>+D29+D30</f>
        <v>0</v>
      </c>
      <c r="E28" s="175">
        <f>D28+C28</f>
        <v>0</v>
      </c>
      <c r="F28" s="175">
        <f>E28+D28</f>
        <v>0</v>
      </c>
      <c r="G28" s="134">
        <f>+G29+G30</f>
        <v>0</v>
      </c>
      <c r="H28" s="134">
        <f>+H29+H30</f>
        <v>0</v>
      </c>
      <c r="I28" s="175">
        <f t="shared" si="2"/>
        <v>0</v>
      </c>
      <c r="J28" s="175">
        <f t="shared" si="2"/>
        <v>0</v>
      </c>
    </row>
    <row r="29" spans="1:10" s="130" customFormat="1" ht="15.75" thickBot="1" x14ac:dyDescent="0.25">
      <c r="A29" s="128" t="s">
        <v>65</v>
      </c>
      <c r="B29" s="129" t="s">
        <v>66</v>
      </c>
      <c r="C29" s="22"/>
      <c r="D29" s="176"/>
      <c r="E29" s="177">
        <f t="shared" ref="E29:F33" si="4">D29+C29</f>
        <v>0</v>
      </c>
      <c r="F29" s="178">
        <f t="shared" si="4"/>
        <v>0</v>
      </c>
      <c r="G29" s="22"/>
      <c r="H29" s="176"/>
      <c r="I29" s="177">
        <f t="shared" si="2"/>
        <v>0</v>
      </c>
      <c r="J29" s="178">
        <f t="shared" si="2"/>
        <v>0</v>
      </c>
    </row>
    <row r="30" spans="1:10" s="130" customFormat="1" ht="15.75" thickBot="1" x14ac:dyDescent="0.25">
      <c r="A30" s="128" t="s">
        <v>67</v>
      </c>
      <c r="B30" s="129" t="s">
        <v>68</v>
      </c>
      <c r="C30" s="22"/>
      <c r="D30" s="176"/>
      <c r="E30" s="179">
        <f t="shared" si="4"/>
        <v>0</v>
      </c>
      <c r="F30" s="180">
        <f t="shared" si="4"/>
        <v>0</v>
      </c>
      <c r="G30" s="22"/>
      <c r="H30" s="176"/>
      <c r="I30" s="179">
        <f t="shared" si="2"/>
        <v>0</v>
      </c>
      <c r="J30" s="180">
        <f t="shared" si="2"/>
        <v>0</v>
      </c>
    </row>
    <row r="31" spans="1:10" s="130" customFormat="1" x14ac:dyDescent="0.2">
      <c r="A31" s="128" t="s">
        <v>69</v>
      </c>
      <c r="B31" s="129" t="s">
        <v>70</v>
      </c>
      <c r="C31" s="22"/>
      <c r="D31" s="22"/>
      <c r="E31" s="134">
        <f t="shared" si="4"/>
        <v>0</v>
      </c>
      <c r="F31" s="134">
        <f t="shared" si="4"/>
        <v>0</v>
      </c>
      <c r="G31" s="22"/>
      <c r="H31" s="22"/>
      <c r="I31" s="134">
        <f t="shared" si="2"/>
        <v>0</v>
      </c>
      <c r="J31" s="134">
        <f t="shared" si="2"/>
        <v>0</v>
      </c>
    </row>
    <row r="32" spans="1:10" s="130" customFormat="1" x14ac:dyDescent="0.2">
      <c r="A32" s="128" t="s">
        <v>71</v>
      </c>
      <c r="B32" s="129" t="s">
        <v>72</v>
      </c>
      <c r="C32" s="22"/>
      <c r="D32" s="22"/>
      <c r="E32" s="134">
        <f t="shared" si="4"/>
        <v>0</v>
      </c>
      <c r="F32" s="134">
        <f t="shared" si="4"/>
        <v>0</v>
      </c>
      <c r="G32" s="22"/>
      <c r="H32" s="22"/>
      <c r="I32" s="134">
        <f t="shared" si="2"/>
        <v>0</v>
      </c>
      <c r="J32" s="134">
        <f t="shared" si="2"/>
        <v>0</v>
      </c>
    </row>
    <row r="33" spans="1:10" s="130" customFormat="1" ht="15.75" thickBot="1" x14ac:dyDescent="0.25">
      <c r="A33" s="132" t="s">
        <v>73</v>
      </c>
      <c r="B33" s="133" t="s">
        <v>74</v>
      </c>
      <c r="C33" s="25"/>
      <c r="D33" s="25"/>
      <c r="E33" s="134">
        <f t="shared" si="4"/>
        <v>0</v>
      </c>
      <c r="F33" s="134">
        <f t="shared" si="4"/>
        <v>0</v>
      </c>
      <c r="G33" s="25"/>
      <c r="H33" s="25"/>
      <c r="I33" s="134">
        <f t="shared" si="2"/>
        <v>0</v>
      </c>
      <c r="J33" s="134">
        <f t="shared" si="2"/>
        <v>0</v>
      </c>
    </row>
    <row r="34" spans="1:10" s="130" customFormat="1" ht="15.75" thickBot="1" x14ac:dyDescent="0.3">
      <c r="A34" s="60" t="s">
        <v>75</v>
      </c>
      <c r="B34" s="14" t="s">
        <v>76</v>
      </c>
      <c r="C34" s="15">
        <f>D34+E34+F34</f>
        <v>8563</v>
      </c>
      <c r="D34" s="15">
        <f>D35+D36+D37+D38+D39+D40+D41+D42+D43+D44</f>
        <v>1663</v>
      </c>
      <c r="E34" s="15">
        <f>E35+E36+E37+E38+E39+E40+E41+E42+E43+E44</f>
        <v>6900</v>
      </c>
      <c r="F34" s="15">
        <f>F35+F36+F37+F38+F39+F40+F41+F42+F43+F44</f>
        <v>0</v>
      </c>
      <c r="G34" s="15">
        <f>H34+I34+J34</f>
        <v>8563</v>
      </c>
      <c r="H34" s="15">
        <f>H35+H36+H37+H38+H39+H40+H41+H42+H43+H44</f>
        <v>1663</v>
      </c>
      <c r="I34" s="15">
        <f>I35+I36+I37+I38+I39+I40+I41+I42+I43+I44</f>
        <v>6900</v>
      </c>
      <c r="J34" s="15">
        <f>J35+J36+J37+J38+J39+J40+J41+J42+J43+J44</f>
        <v>0</v>
      </c>
    </row>
    <row r="35" spans="1:10" s="130" customFormat="1" x14ac:dyDescent="0.2">
      <c r="A35" s="125" t="s">
        <v>77</v>
      </c>
      <c r="B35" s="126" t="s">
        <v>78</v>
      </c>
      <c r="C35" s="18">
        <f>D35+E35+F35</f>
        <v>0</v>
      </c>
      <c r="D35" s="18"/>
      <c r="E35" s="18">
        <v>0</v>
      </c>
      <c r="F35" s="18">
        <v>0</v>
      </c>
      <c r="G35" s="18">
        <f>H35+I35+J35</f>
        <v>0</v>
      </c>
      <c r="H35" s="18"/>
      <c r="I35" s="18">
        <v>0</v>
      </c>
      <c r="J35" s="18">
        <v>0</v>
      </c>
    </row>
    <row r="36" spans="1:10" s="130" customFormat="1" x14ac:dyDescent="0.2">
      <c r="A36" s="128" t="s">
        <v>79</v>
      </c>
      <c r="B36" s="129" t="s">
        <v>80</v>
      </c>
      <c r="C36" s="18">
        <f t="shared" ref="C36:C44" si="5">D36+E36+F36</f>
        <v>5436</v>
      </c>
      <c r="D36" s="22"/>
      <c r="E36" s="18">
        <v>5436</v>
      </c>
      <c r="F36" s="18">
        <v>0</v>
      </c>
      <c r="G36" s="18">
        <f t="shared" ref="G36:G44" si="6">H36+I36+J36</f>
        <v>5436</v>
      </c>
      <c r="H36" s="22"/>
      <c r="I36" s="18">
        <v>5436</v>
      </c>
      <c r="J36" s="18">
        <v>0</v>
      </c>
    </row>
    <row r="37" spans="1:10" s="130" customFormat="1" x14ac:dyDescent="0.2">
      <c r="A37" s="128" t="s">
        <v>81</v>
      </c>
      <c r="B37" s="129" t="s">
        <v>82</v>
      </c>
      <c r="C37" s="18">
        <f t="shared" si="5"/>
        <v>0</v>
      </c>
      <c r="D37" s="22"/>
      <c r="E37" s="18">
        <v>0</v>
      </c>
      <c r="F37" s="18">
        <v>0</v>
      </c>
      <c r="G37" s="18">
        <f t="shared" si="6"/>
        <v>0</v>
      </c>
      <c r="H37" s="22"/>
      <c r="I37" s="18">
        <v>0</v>
      </c>
      <c r="J37" s="18">
        <v>0</v>
      </c>
    </row>
    <row r="38" spans="1:10" s="130" customFormat="1" x14ac:dyDescent="0.2">
      <c r="A38" s="128" t="s">
        <v>83</v>
      </c>
      <c r="B38" s="129" t="s">
        <v>84</v>
      </c>
      <c r="C38" s="18">
        <f t="shared" si="5"/>
        <v>0</v>
      </c>
      <c r="D38" s="22"/>
      <c r="E38" s="18">
        <v>0</v>
      </c>
      <c r="F38" s="18">
        <v>0</v>
      </c>
      <c r="G38" s="18">
        <f t="shared" si="6"/>
        <v>0</v>
      </c>
      <c r="H38" s="22"/>
      <c r="I38" s="18">
        <v>0</v>
      </c>
      <c r="J38" s="18">
        <v>0</v>
      </c>
    </row>
    <row r="39" spans="1:10" s="130" customFormat="1" x14ac:dyDescent="0.2">
      <c r="A39" s="128" t="s">
        <v>85</v>
      </c>
      <c r="B39" s="129" t="s">
        <v>86</v>
      </c>
      <c r="C39" s="18">
        <f t="shared" si="5"/>
        <v>1309</v>
      </c>
      <c r="D39" s="22">
        <v>1309</v>
      </c>
      <c r="E39" s="18">
        <v>0</v>
      </c>
      <c r="F39" s="18">
        <v>0</v>
      </c>
      <c r="G39" s="18">
        <f t="shared" si="6"/>
        <v>1309</v>
      </c>
      <c r="H39" s="22">
        <v>1309</v>
      </c>
      <c r="I39" s="18">
        <v>0</v>
      </c>
      <c r="J39" s="18">
        <v>0</v>
      </c>
    </row>
    <row r="40" spans="1:10" s="130" customFormat="1" x14ac:dyDescent="0.2">
      <c r="A40" s="128" t="s">
        <v>87</v>
      </c>
      <c r="B40" s="129" t="s">
        <v>88</v>
      </c>
      <c r="C40" s="18">
        <f t="shared" si="5"/>
        <v>1818</v>
      </c>
      <c r="D40" s="22">
        <f>1818-E40</f>
        <v>354</v>
      </c>
      <c r="E40" s="18">
        <v>1464</v>
      </c>
      <c r="F40" s="18">
        <v>0</v>
      </c>
      <c r="G40" s="18">
        <f t="shared" si="6"/>
        <v>1818</v>
      </c>
      <c r="H40" s="22">
        <f>1818-I40</f>
        <v>354</v>
      </c>
      <c r="I40" s="18">
        <v>1464</v>
      </c>
      <c r="J40" s="18">
        <v>0</v>
      </c>
    </row>
    <row r="41" spans="1:10" s="130" customFormat="1" x14ac:dyDescent="0.2">
      <c r="A41" s="128" t="s">
        <v>89</v>
      </c>
      <c r="B41" s="129" t="s">
        <v>90</v>
      </c>
      <c r="C41" s="18">
        <f t="shared" si="5"/>
        <v>0</v>
      </c>
      <c r="D41" s="22"/>
      <c r="E41" s="18">
        <v>0</v>
      </c>
      <c r="F41" s="18">
        <v>0</v>
      </c>
      <c r="G41" s="18">
        <f t="shared" si="6"/>
        <v>0</v>
      </c>
      <c r="H41" s="22"/>
      <c r="I41" s="18">
        <v>0</v>
      </c>
      <c r="J41" s="18">
        <v>0</v>
      </c>
    </row>
    <row r="42" spans="1:10" s="130" customFormat="1" x14ac:dyDescent="0.2">
      <c r="A42" s="128" t="s">
        <v>91</v>
      </c>
      <c r="B42" s="129" t="s">
        <v>92</v>
      </c>
      <c r="C42" s="18">
        <f t="shared" si="5"/>
        <v>0</v>
      </c>
      <c r="D42" s="22"/>
      <c r="E42" s="18">
        <v>0</v>
      </c>
      <c r="F42" s="18">
        <v>0</v>
      </c>
      <c r="G42" s="18">
        <f t="shared" si="6"/>
        <v>0</v>
      </c>
      <c r="H42" s="22"/>
      <c r="I42" s="18">
        <v>0</v>
      </c>
      <c r="J42" s="18">
        <v>0</v>
      </c>
    </row>
    <row r="43" spans="1:10" s="130" customFormat="1" x14ac:dyDescent="0.2">
      <c r="A43" s="128" t="s">
        <v>93</v>
      </c>
      <c r="B43" s="129" t="s">
        <v>94</v>
      </c>
      <c r="C43" s="18">
        <f t="shared" si="5"/>
        <v>0</v>
      </c>
      <c r="D43" s="32"/>
      <c r="E43" s="18">
        <v>0</v>
      </c>
      <c r="F43" s="18">
        <v>0</v>
      </c>
      <c r="G43" s="18">
        <f t="shared" si="6"/>
        <v>0</v>
      </c>
      <c r="H43" s="32"/>
      <c r="I43" s="18">
        <v>0</v>
      </c>
      <c r="J43" s="18">
        <v>0</v>
      </c>
    </row>
    <row r="44" spans="1:10" s="130" customFormat="1" ht="15.75" thickBot="1" x14ac:dyDescent="0.25">
      <c r="A44" s="132" t="s">
        <v>95</v>
      </c>
      <c r="B44" s="133" t="s">
        <v>96</v>
      </c>
      <c r="C44" s="18">
        <f t="shared" si="5"/>
        <v>0</v>
      </c>
      <c r="D44" s="37"/>
      <c r="E44" s="26">
        <v>0</v>
      </c>
      <c r="F44" s="26">
        <v>0</v>
      </c>
      <c r="G44" s="18">
        <f t="shared" si="6"/>
        <v>0</v>
      </c>
      <c r="H44" s="37"/>
      <c r="I44" s="26">
        <v>0</v>
      </c>
      <c r="J44" s="26">
        <v>0</v>
      </c>
    </row>
    <row r="45" spans="1:10" s="130" customFormat="1" ht="15.75" thickBot="1" x14ac:dyDescent="0.3">
      <c r="A45" s="60" t="s">
        <v>97</v>
      </c>
      <c r="B45" s="14" t="s">
        <v>98</v>
      </c>
      <c r="C45" s="15">
        <f>SUM(C46:C50)</f>
        <v>0</v>
      </c>
      <c r="D45" s="15">
        <f>SUM(D46:D50)</f>
        <v>0</v>
      </c>
      <c r="E45" s="135">
        <f>D45+C45</f>
        <v>0</v>
      </c>
      <c r="F45" s="181">
        <f>E45+D45</f>
        <v>0</v>
      </c>
      <c r="G45" s="15">
        <f>SUM(G46:G50)</f>
        <v>0</v>
      </c>
      <c r="H45" s="15">
        <f>SUM(H46:H50)</f>
        <v>0</v>
      </c>
      <c r="I45" s="135">
        <f>H45+G45</f>
        <v>0</v>
      </c>
      <c r="J45" s="181">
        <f>I45+H45</f>
        <v>0</v>
      </c>
    </row>
    <row r="46" spans="1:10" s="130" customFormat="1" x14ac:dyDescent="0.2">
      <c r="A46" s="125" t="s">
        <v>99</v>
      </c>
      <c r="B46" s="126" t="s">
        <v>100</v>
      </c>
      <c r="C46" s="36"/>
      <c r="D46" s="36"/>
      <c r="E46" s="36"/>
      <c r="F46" s="36"/>
      <c r="G46" s="36"/>
      <c r="H46" s="36"/>
      <c r="I46" s="36"/>
      <c r="J46" s="36"/>
    </row>
    <row r="47" spans="1:10" s="130" customFormat="1" x14ac:dyDescent="0.2">
      <c r="A47" s="128" t="s">
        <v>101</v>
      </c>
      <c r="B47" s="129" t="s">
        <v>102</v>
      </c>
      <c r="C47" s="32"/>
      <c r="D47" s="32"/>
      <c r="E47" s="32"/>
      <c r="F47" s="32"/>
      <c r="G47" s="32"/>
      <c r="H47" s="32"/>
      <c r="I47" s="32"/>
      <c r="J47" s="32"/>
    </row>
    <row r="48" spans="1:10" s="130" customFormat="1" x14ac:dyDescent="0.2">
      <c r="A48" s="128" t="s">
        <v>103</v>
      </c>
      <c r="B48" s="129" t="s">
        <v>104</v>
      </c>
      <c r="C48" s="32"/>
      <c r="D48" s="32"/>
      <c r="E48" s="32"/>
      <c r="F48" s="32"/>
      <c r="G48" s="32"/>
      <c r="H48" s="32"/>
      <c r="I48" s="32"/>
      <c r="J48" s="32"/>
    </row>
    <row r="49" spans="1:10" s="130" customFormat="1" x14ac:dyDescent="0.2">
      <c r="A49" s="128" t="s">
        <v>105</v>
      </c>
      <c r="B49" s="129" t="s">
        <v>106</v>
      </c>
      <c r="C49" s="32"/>
      <c r="D49" s="32"/>
      <c r="E49" s="32"/>
      <c r="F49" s="32"/>
      <c r="G49" s="32"/>
      <c r="H49" s="32"/>
      <c r="I49" s="32"/>
      <c r="J49" s="32"/>
    </row>
    <row r="50" spans="1:10" s="130" customFormat="1" ht="15.75" thickBot="1" x14ac:dyDescent="0.25">
      <c r="A50" s="132" t="s">
        <v>107</v>
      </c>
      <c r="B50" s="133" t="s">
        <v>108</v>
      </c>
      <c r="C50" s="37"/>
      <c r="D50" s="37"/>
      <c r="E50" s="37"/>
      <c r="F50" s="37"/>
      <c r="G50" s="37"/>
      <c r="H50" s="37"/>
      <c r="I50" s="37"/>
      <c r="J50" s="37"/>
    </row>
    <row r="51" spans="1:10" s="130" customFormat="1" ht="15.75" thickBot="1" x14ac:dyDescent="0.3">
      <c r="A51" s="60" t="s">
        <v>109</v>
      </c>
      <c r="B51" s="14" t="s">
        <v>110</v>
      </c>
      <c r="C51" s="15">
        <f>SUM(C52:C54)</f>
        <v>0</v>
      </c>
      <c r="D51" s="15">
        <f>SUM(D52:D54)</f>
        <v>0</v>
      </c>
      <c r="E51" s="15">
        <f>D51+C51</f>
        <v>0</v>
      </c>
      <c r="F51" s="15">
        <f>E51+D51</f>
        <v>0</v>
      </c>
      <c r="G51" s="15">
        <f>SUM(G52:G54)</f>
        <v>0</v>
      </c>
      <c r="H51" s="15">
        <f>SUM(H52:H54)</f>
        <v>0</v>
      </c>
      <c r="I51" s="15">
        <f>H51+G51</f>
        <v>0</v>
      </c>
      <c r="J51" s="15">
        <f>I51+H51</f>
        <v>0</v>
      </c>
    </row>
    <row r="52" spans="1:10" s="130" customFormat="1" x14ac:dyDescent="0.2">
      <c r="A52" s="125" t="s">
        <v>111</v>
      </c>
      <c r="B52" s="126" t="s">
        <v>112</v>
      </c>
      <c r="C52" s="18"/>
      <c r="D52" s="18"/>
      <c r="E52" s="18">
        <f>C52+D52</f>
        <v>0</v>
      </c>
      <c r="F52" s="18">
        <f>D52+E52</f>
        <v>0</v>
      </c>
      <c r="G52" s="18"/>
      <c r="H52" s="18"/>
      <c r="I52" s="18">
        <f t="shared" ref="I52:J55" si="7">G52+H52</f>
        <v>0</v>
      </c>
      <c r="J52" s="18">
        <f t="shared" si="7"/>
        <v>0</v>
      </c>
    </row>
    <row r="53" spans="1:10" s="130" customFormat="1" ht="22.5" x14ac:dyDescent="0.2">
      <c r="A53" s="128" t="s">
        <v>113</v>
      </c>
      <c r="B53" s="129" t="s">
        <v>114</v>
      </c>
      <c r="C53" s="22"/>
      <c r="D53" s="22"/>
      <c r="E53" s="18">
        <f t="shared" ref="E53:F55" si="8">C53+D53</f>
        <v>0</v>
      </c>
      <c r="F53" s="18">
        <f t="shared" si="8"/>
        <v>0</v>
      </c>
      <c r="G53" s="22"/>
      <c r="H53" s="22"/>
      <c r="I53" s="18">
        <f t="shared" si="7"/>
        <v>0</v>
      </c>
      <c r="J53" s="18">
        <f t="shared" si="7"/>
        <v>0</v>
      </c>
    </row>
    <row r="54" spans="1:10" s="130" customFormat="1" x14ac:dyDescent="0.2">
      <c r="A54" s="128" t="s">
        <v>115</v>
      </c>
      <c r="B54" s="129" t="s">
        <v>116</v>
      </c>
      <c r="C54" s="22">
        <v>0</v>
      </c>
      <c r="D54" s="22"/>
      <c r="E54" s="18">
        <f t="shared" si="8"/>
        <v>0</v>
      </c>
      <c r="F54" s="18">
        <f t="shared" si="8"/>
        <v>0</v>
      </c>
      <c r="G54" s="22">
        <v>0</v>
      </c>
      <c r="H54" s="22"/>
      <c r="I54" s="18">
        <f t="shared" si="7"/>
        <v>0</v>
      </c>
      <c r="J54" s="18">
        <f t="shared" si="7"/>
        <v>0</v>
      </c>
    </row>
    <row r="55" spans="1:10" s="130" customFormat="1" ht="15.75" thickBot="1" x14ac:dyDescent="0.25">
      <c r="A55" s="132" t="s">
        <v>117</v>
      </c>
      <c r="B55" s="133" t="s">
        <v>118</v>
      </c>
      <c r="C55" s="25"/>
      <c r="D55" s="25"/>
      <c r="E55" s="18">
        <f t="shared" si="8"/>
        <v>0</v>
      </c>
      <c r="F55" s="18">
        <f t="shared" si="8"/>
        <v>0</v>
      </c>
      <c r="G55" s="25"/>
      <c r="H55" s="25"/>
      <c r="I55" s="18">
        <f t="shared" si="7"/>
        <v>0</v>
      </c>
      <c r="J55" s="18">
        <f t="shared" si="7"/>
        <v>0</v>
      </c>
    </row>
    <row r="56" spans="1:10" s="130" customFormat="1" ht="15.75" thickBot="1" x14ac:dyDescent="0.3">
      <c r="A56" s="60" t="s">
        <v>119</v>
      </c>
      <c r="B56" s="131" t="s">
        <v>120</v>
      </c>
      <c r="C56" s="15">
        <f t="shared" ref="C56:J56" si="9">SUM(C57:C59)</f>
        <v>0</v>
      </c>
      <c r="D56" s="15">
        <f t="shared" si="9"/>
        <v>0</v>
      </c>
      <c r="E56" s="15">
        <f t="shared" si="9"/>
        <v>0</v>
      </c>
      <c r="F56" s="15">
        <f t="shared" si="9"/>
        <v>0</v>
      </c>
      <c r="G56" s="15">
        <f t="shared" si="9"/>
        <v>0</v>
      </c>
      <c r="H56" s="15">
        <f t="shared" si="9"/>
        <v>0</v>
      </c>
      <c r="I56" s="15">
        <f t="shared" si="9"/>
        <v>0</v>
      </c>
      <c r="J56" s="15">
        <f t="shared" si="9"/>
        <v>0</v>
      </c>
    </row>
    <row r="57" spans="1:10" s="130" customFormat="1" x14ac:dyDescent="0.2">
      <c r="A57" s="125" t="s">
        <v>121</v>
      </c>
      <c r="B57" s="126" t="s">
        <v>122</v>
      </c>
      <c r="C57" s="32"/>
      <c r="D57" s="32"/>
      <c r="E57" s="32"/>
      <c r="F57" s="32"/>
      <c r="G57" s="32"/>
      <c r="H57" s="32"/>
      <c r="I57" s="32"/>
      <c r="J57" s="32"/>
    </row>
    <row r="58" spans="1:10" s="130" customFormat="1" ht="22.5" x14ac:dyDescent="0.2">
      <c r="A58" s="128" t="s">
        <v>123</v>
      </c>
      <c r="B58" s="129" t="s">
        <v>124</v>
      </c>
      <c r="C58" s="32"/>
      <c r="D58" s="32"/>
      <c r="E58" s="32"/>
      <c r="F58" s="32"/>
      <c r="G58" s="32"/>
      <c r="H58" s="32"/>
      <c r="I58" s="32"/>
      <c r="J58" s="32"/>
    </row>
    <row r="59" spans="1:10" s="130" customFormat="1" x14ac:dyDescent="0.2">
      <c r="A59" s="128" t="s">
        <v>125</v>
      </c>
      <c r="B59" s="129" t="s">
        <v>126</v>
      </c>
      <c r="C59" s="32"/>
      <c r="D59" s="32"/>
      <c r="E59" s="32"/>
      <c r="F59" s="32"/>
      <c r="G59" s="32"/>
      <c r="H59" s="32"/>
      <c r="I59" s="32"/>
      <c r="J59" s="32"/>
    </row>
    <row r="60" spans="1:10" s="130" customFormat="1" x14ac:dyDescent="0.2">
      <c r="A60" s="128" t="s">
        <v>127</v>
      </c>
      <c r="B60" s="129" t="s">
        <v>128</v>
      </c>
      <c r="C60" s="32"/>
      <c r="D60" s="32"/>
      <c r="E60" s="32"/>
      <c r="F60" s="32"/>
      <c r="G60" s="32"/>
      <c r="H60" s="32"/>
      <c r="I60" s="32"/>
      <c r="J60" s="32"/>
    </row>
    <row r="61" spans="1:10" s="130" customFormat="1" ht="15.75" thickBot="1" x14ac:dyDescent="0.3">
      <c r="A61" s="124" t="s">
        <v>129</v>
      </c>
      <c r="B61" s="137" t="s">
        <v>130</v>
      </c>
      <c r="C61" s="138">
        <f>D61+E61</f>
        <v>8563</v>
      </c>
      <c r="D61" s="138">
        <f>+D7+D13+D20+D27+D34+D45+D51+D56</f>
        <v>1663</v>
      </c>
      <c r="E61" s="138">
        <f>+E7+E13+E20+E27+E34+E45+E51+E56</f>
        <v>6900</v>
      </c>
      <c r="F61" s="138">
        <v>0</v>
      </c>
      <c r="G61" s="138">
        <f>H61+I61</f>
        <v>8563</v>
      </c>
      <c r="H61" s="138">
        <f>+H7+H13+H20+H27+H34+H45+H51+H56</f>
        <v>1663</v>
      </c>
      <c r="I61" s="138">
        <f>+I7+I13+I20+I27+I34+I45+I51+I56</f>
        <v>6900</v>
      </c>
      <c r="J61" s="138">
        <v>0</v>
      </c>
    </row>
    <row r="62" spans="1:10" s="130" customFormat="1" ht="15.75" thickBot="1" x14ac:dyDescent="0.2">
      <c r="A62" s="139" t="s">
        <v>270</v>
      </c>
      <c r="B62" s="131" t="s">
        <v>132</v>
      </c>
      <c r="C62" s="15">
        <f>SUM(C63:C65)</f>
        <v>0</v>
      </c>
      <c r="D62" s="15">
        <f>SUM(D63:D65)</f>
        <v>0</v>
      </c>
      <c r="E62" s="15">
        <f t="shared" ref="E62:F65" si="10">D62+C62</f>
        <v>0</v>
      </c>
      <c r="F62" s="15">
        <f t="shared" si="10"/>
        <v>0</v>
      </c>
      <c r="G62" s="15">
        <f>SUM(G63:G65)</f>
        <v>0</v>
      </c>
      <c r="H62" s="15">
        <f>SUM(H63:H65)</f>
        <v>0</v>
      </c>
      <c r="I62" s="15">
        <f t="shared" ref="I62:J65" si="11">H62+G62</f>
        <v>0</v>
      </c>
      <c r="J62" s="15">
        <f t="shared" si="11"/>
        <v>0</v>
      </c>
    </row>
    <row r="63" spans="1:10" s="130" customFormat="1" x14ac:dyDescent="0.2">
      <c r="A63" s="125" t="s">
        <v>133</v>
      </c>
      <c r="B63" s="126" t="s">
        <v>134</v>
      </c>
      <c r="C63" s="32"/>
      <c r="D63" s="32"/>
      <c r="E63" s="32">
        <f t="shared" si="10"/>
        <v>0</v>
      </c>
      <c r="F63" s="32">
        <f t="shared" si="10"/>
        <v>0</v>
      </c>
      <c r="G63" s="32"/>
      <c r="H63" s="32"/>
      <c r="I63" s="32">
        <f t="shared" si="11"/>
        <v>0</v>
      </c>
      <c r="J63" s="32">
        <f t="shared" si="11"/>
        <v>0</v>
      </c>
    </row>
    <row r="64" spans="1:10" s="130" customFormat="1" x14ac:dyDescent="0.2">
      <c r="A64" s="128" t="s">
        <v>135</v>
      </c>
      <c r="B64" s="129" t="s">
        <v>136</v>
      </c>
      <c r="C64" s="32">
        <v>0</v>
      </c>
      <c r="D64" s="32"/>
      <c r="E64" s="32">
        <f t="shared" si="10"/>
        <v>0</v>
      </c>
      <c r="F64" s="32">
        <f t="shared" si="10"/>
        <v>0</v>
      </c>
      <c r="G64" s="32">
        <v>0</v>
      </c>
      <c r="H64" s="32"/>
      <c r="I64" s="32">
        <f t="shared" si="11"/>
        <v>0</v>
      </c>
      <c r="J64" s="32">
        <f t="shared" si="11"/>
        <v>0</v>
      </c>
    </row>
    <row r="65" spans="1:10" s="130" customFormat="1" ht="15.75" thickBot="1" x14ac:dyDescent="0.25">
      <c r="A65" s="132" t="s">
        <v>137</v>
      </c>
      <c r="B65" s="140" t="s">
        <v>138</v>
      </c>
      <c r="C65" s="32">
        <v>0</v>
      </c>
      <c r="D65" s="32"/>
      <c r="E65" s="32">
        <f t="shared" si="10"/>
        <v>0</v>
      </c>
      <c r="F65" s="32">
        <f t="shared" si="10"/>
        <v>0</v>
      </c>
      <c r="G65" s="32">
        <v>0</v>
      </c>
      <c r="H65" s="32"/>
      <c r="I65" s="32">
        <f t="shared" si="11"/>
        <v>0</v>
      </c>
      <c r="J65" s="32">
        <f t="shared" si="11"/>
        <v>0</v>
      </c>
    </row>
    <row r="66" spans="1:10" s="130" customFormat="1" ht="15.75" thickBot="1" x14ac:dyDescent="0.2">
      <c r="A66" s="139" t="s">
        <v>139</v>
      </c>
      <c r="B66" s="131" t="s">
        <v>140</v>
      </c>
      <c r="C66" s="15">
        <f t="shared" ref="C66:J66" si="12">SUM(C67:C70)</f>
        <v>0</v>
      </c>
      <c r="D66" s="15">
        <f t="shared" si="12"/>
        <v>0</v>
      </c>
      <c r="E66" s="15">
        <f t="shared" si="12"/>
        <v>0</v>
      </c>
      <c r="F66" s="15">
        <f t="shared" si="12"/>
        <v>0</v>
      </c>
      <c r="G66" s="15">
        <f t="shared" si="12"/>
        <v>0</v>
      </c>
      <c r="H66" s="15">
        <f t="shared" si="12"/>
        <v>0</v>
      </c>
      <c r="I66" s="15">
        <f t="shared" si="12"/>
        <v>0</v>
      </c>
      <c r="J66" s="15">
        <f t="shared" si="12"/>
        <v>0</v>
      </c>
    </row>
    <row r="67" spans="1:10" s="130" customFormat="1" x14ac:dyDescent="0.2">
      <c r="A67" s="125" t="s">
        <v>141</v>
      </c>
      <c r="B67" s="126" t="s">
        <v>142</v>
      </c>
      <c r="C67" s="32"/>
      <c r="D67" s="32"/>
      <c r="E67" s="32"/>
      <c r="F67" s="32"/>
      <c r="G67" s="32"/>
      <c r="H67" s="32"/>
      <c r="I67" s="32"/>
      <c r="J67" s="32"/>
    </row>
    <row r="68" spans="1:10" s="130" customFormat="1" x14ac:dyDescent="0.2">
      <c r="A68" s="128" t="s">
        <v>143</v>
      </c>
      <c r="B68" s="129" t="s">
        <v>144</v>
      </c>
      <c r="C68" s="32"/>
      <c r="D68" s="32"/>
      <c r="E68" s="32"/>
      <c r="F68" s="32"/>
      <c r="G68" s="32"/>
      <c r="H68" s="32"/>
      <c r="I68" s="32"/>
      <c r="J68" s="32"/>
    </row>
    <row r="69" spans="1:10" s="130" customFormat="1" x14ac:dyDescent="0.2">
      <c r="A69" s="128" t="s">
        <v>145</v>
      </c>
      <c r="B69" s="129" t="s">
        <v>146</v>
      </c>
      <c r="C69" s="32"/>
      <c r="D69" s="32"/>
      <c r="E69" s="32"/>
      <c r="F69" s="32"/>
      <c r="G69" s="32"/>
      <c r="H69" s="32"/>
      <c r="I69" s="32"/>
      <c r="J69" s="32"/>
    </row>
    <row r="70" spans="1:10" s="130" customFormat="1" ht="15.75" thickBot="1" x14ac:dyDescent="0.25">
      <c r="A70" s="132" t="s">
        <v>147</v>
      </c>
      <c r="B70" s="133" t="s">
        <v>148</v>
      </c>
      <c r="C70" s="32"/>
      <c r="D70" s="32"/>
      <c r="E70" s="32"/>
      <c r="F70" s="32"/>
      <c r="G70" s="32"/>
      <c r="H70" s="32"/>
      <c r="I70" s="32"/>
      <c r="J70" s="32"/>
    </row>
    <row r="71" spans="1:10" s="130" customFormat="1" ht="15.75" thickBot="1" x14ac:dyDescent="0.2">
      <c r="A71" s="139" t="s">
        <v>149</v>
      </c>
      <c r="B71" s="131" t="s">
        <v>150</v>
      </c>
      <c r="C71" s="15">
        <f>SUM(C72:C73)</f>
        <v>0</v>
      </c>
      <c r="D71" s="15">
        <f>SUM(D72:D73)</f>
        <v>0</v>
      </c>
      <c r="E71" s="15">
        <f t="shared" ref="E71:F73" si="13">D71+C71</f>
        <v>0</v>
      </c>
      <c r="F71" s="15">
        <f t="shared" si="13"/>
        <v>0</v>
      </c>
      <c r="G71" s="15">
        <f>SUM(G72:G73)</f>
        <v>0</v>
      </c>
      <c r="H71" s="15">
        <f>SUM(H72:H73)</f>
        <v>0</v>
      </c>
      <c r="I71" s="15">
        <f t="shared" ref="I71:J73" si="14">H71+G71</f>
        <v>0</v>
      </c>
      <c r="J71" s="15">
        <f t="shared" si="14"/>
        <v>0</v>
      </c>
    </row>
    <row r="72" spans="1:10" s="130" customFormat="1" x14ac:dyDescent="0.2">
      <c r="A72" s="125" t="s">
        <v>151</v>
      </c>
      <c r="B72" s="126" t="s">
        <v>152</v>
      </c>
      <c r="C72" s="32">
        <v>0</v>
      </c>
      <c r="D72" s="32"/>
      <c r="E72" s="32">
        <f t="shared" si="13"/>
        <v>0</v>
      </c>
      <c r="F72" s="32">
        <f t="shared" si="13"/>
        <v>0</v>
      </c>
      <c r="G72" s="32">
        <v>0</v>
      </c>
      <c r="H72" s="32"/>
      <c r="I72" s="32">
        <f t="shared" si="14"/>
        <v>0</v>
      </c>
      <c r="J72" s="32">
        <f t="shared" si="14"/>
        <v>0</v>
      </c>
    </row>
    <row r="73" spans="1:10" s="130" customFormat="1" ht="15.75" thickBot="1" x14ac:dyDescent="0.25">
      <c r="A73" s="132" t="s">
        <v>153</v>
      </c>
      <c r="B73" s="133" t="s">
        <v>154</v>
      </c>
      <c r="C73" s="32"/>
      <c r="D73" s="32"/>
      <c r="E73" s="32">
        <f t="shared" si="13"/>
        <v>0</v>
      </c>
      <c r="F73" s="32">
        <f t="shared" si="13"/>
        <v>0</v>
      </c>
      <c r="G73" s="32"/>
      <c r="H73" s="32"/>
      <c r="I73" s="32">
        <f t="shared" si="14"/>
        <v>0</v>
      </c>
      <c r="J73" s="32">
        <f t="shared" si="14"/>
        <v>0</v>
      </c>
    </row>
    <row r="74" spans="1:10" s="127" customFormat="1" ht="15.75" thickBot="1" x14ac:dyDescent="0.2">
      <c r="A74" s="139" t="s">
        <v>155</v>
      </c>
      <c r="B74" s="131" t="s">
        <v>156</v>
      </c>
      <c r="C74" s="15">
        <f>D74+E74+F74</f>
        <v>26612</v>
      </c>
      <c r="D74" s="15">
        <f>D75+D76+D77</f>
        <v>25002</v>
      </c>
      <c r="E74" s="15">
        <f>E75+E76+E77</f>
        <v>1610</v>
      </c>
      <c r="F74" s="15">
        <f>F75+F76+F77</f>
        <v>0</v>
      </c>
      <c r="G74" s="15">
        <f>H74+I74+J74</f>
        <v>26612</v>
      </c>
      <c r="H74" s="15">
        <f>H75+H76+H77</f>
        <v>25002</v>
      </c>
      <c r="I74" s="15">
        <f>I75+I76+I77</f>
        <v>1610</v>
      </c>
      <c r="J74" s="15">
        <f>J75+J76+J77</f>
        <v>0</v>
      </c>
    </row>
    <row r="75" spans="1:10" s="130" customFormat="1" x14ac:dyDescent="0.2">
      <c r="A75" s="125" t="s">
        <v>157</v>
      </c>
      <c r="B75" s="126" t="s">
        <v>158</v>
      </c>
      <c r="C75" s="32">
        <f>D75+E75+F75</f>
        <v>26612</v>
      </c>
      <c r="D75" s="32">
        <f>26612-E75</f>
        <v>25002</v>
      </c>
      <c r="E75" s="32">
        <v>1610</v>
      </c>
      <c r="F75" s="32">
        <v>0</v>
      </c>
      <c r="G75" s="32">
        <f>H75+I75+J75</f>
        <v>26612</v>
      </c>
      <c r="H75" s="32">
        <f>26612-I75</f>
        <v>25002</v>
      </c>
      <c r="I75" s="32">
        <v>1610</v>
      </c>
      <c r="J75" s="32">
        <v>0</v>
      </c>
    </row>
    <row r="76" spans="1:10" s="130" customFormat="1" x14ac:dyDescent="0.2">
      <c r="A76" s="128" t="s">
        <v>159</v>
      </c>
      <c r="B76" s="129" t="s">
        <v>160</v>
      </c>
      <c r="C76" s="32"/>
      <c r="D76" s="32"/>
      <c r="E76" s="32">
        <f>D76+C76</f>
        <v>0</v>
      </c>
      <c r="F76" s="32">
        <f>E76+D76</f>
        <v>0</v>
      </c>
      <c r="G76" s="32"/>
      <c r="H76" s="32"/>
      <c r="I76" s="32">
        <f>H76+G76</f>
        <v>0</v>
      </c>
      <c r="J76" s="32">
        <f>I76+H76</f>
        <v>0</v>
      </c>
    </row>
    <row r="77" spans="1:10" s="130" customFormat="1" ht="15.75" thickBot="1" x14ac:dyDescent="0.25">
      <c r="A77" s="132" t="s">
        <v>161</v>
      </c>
      <c r="B77" s="133" t="s">
        <v>162</v>
      </c>
      <c r="C77" s="32"/>
      <c r="D77" s="32"/>
      <c r="E77" s="32">
        <f>D77+C77</f>
        <v>0</v>
      </c>
      <c r="F77" s="32">
        <f>E77+D77</f>
        <v>0</v>
      </c>
      <c r="G77" s="32"/>
      <c r="H77" s="32"/>
      <c r="I77" s="32">
        <f>H77+G77</f>
        <v>0</v>
      </c>
      <c r="J77" s="32">
        <f>I77+H77</f>
        <v>0</v>
      </c>
    </row>
    <row r="78" spans="1:10" s="130" customFormat="1" ht="15.75" thickBot="1" x14ac:dyDescent="0.2">
      <c r="A78" s="139" t="s">
        <v>163</v>
      </c>
      <c r="B78" s="131" t="s">
        <v>164</v>
      </c>
      <c r="C78" s="15">
        <f t="shared" ref="C78:J78" si="15">SUM(C79:C82)</f>
        <v>0</v>
      </c>
      <c r="D78" s="15">
        <f t="shared" si="15"/>
        <v>0</v>
      </c>
      <c r="E78" s="15">
        <f t="shared" si="15"/>
        <v>0</v>
      </c>
      <c r="F78" s="15">
        <f t="shared" si="15"/>
        <v>0</v>
      </c>
      <c r="G78" s="15">
        <f t="shared" si="15"/>
        <v>0</v>
      </c>
      <c r="H78" s="15">
        <f t="shared" si="15"/>
        <v>0</v>
      </c>
      <c r="I78" s="15">
        <f t="shared" si="15"/>
        <v>0</v>
      </c>
      <c r="J78" s="15">
        <f t="shared" si="15"/>
        <v>0</v>
      </c>
    </row>
    <row r="79" spans="1:10" s="130" customFormat="1" x14ac:dyDescent="0.2">
      <c r="A79" s="141" t="s">
        <v>165</v>
      </c>
      <c r="B79" s="126" t="s">
        <v>166</v>
      </c>
      <c r="C79" s="32"/>
      <c r="D79" s="32"/>
      <c r="E79" s="32"/>
      <c r="F79" s="32"/>
      <c r="G79" s="32"/>
      <c r="H79" s="32"/>
      <c r="I79" s="32"/>
      <c r="J79" s="32"/>
    </row>
    <row r="80" spans="1:10" s="130" customFormat="1" x14ac:dyDescent="0.2">
      <c r="A80" s="142" t="s">
        <v>167</v>
      </c>
      <c r="B80" s="129" t="s">
        <v>168</v>
      </c>
      <c r="C80" s="32"/>
      <c r="D80" s="32"/>
      <c r="E80" s="32"/>
      <c r="F80" s="32"/>
      <c r="G80" s="32"/>
      <c r="H80" s="32"/>
      <c r="I80" s="32"/>
      <c r="J80" s="32"/>
    </row>
    <row r="81" spans="1:10" s="130" customFormat="1" x14ac:dyDescent="0.2">
      <c r="A81" s="142" t="s">
        <v>169</v>
      </c>
      <c r="B81" s="129" t="s">
        <v>170</v>
      </c>
      <c r="C81" s="32"/>
      <c r="D81" s="32"/>
      <c r="E81" s="32"/>
      <c r="F81" s="32"/>
      <c r="G81" s="32"/>
      <c r="H81" s="32"/>
      <c r="I81" s="32"/>
      <c r="J81" s="32"/>
    </row>
    <row r="82" spans="1:10" s="127" customFormat="1" ht="15.75" thickBot="1" x14ac:dyDescent="0.25">
      <c r="A82" s="143" t="s">
        <v>171</v>
      </c>
      <c r="B82" s="133" t="s">
        <v>172</v>
      </c>
      <c r="C82" s="32"/>
      <c r="D82" s="32"/>
      <c r="E82" s="32"/>
      <c r="F82" s="32"/>
      <c r="G82" s="32"/>
      <c r="H82" s="32"/>
      <c r="I82" s="32"/>
      <c r="J82" s="32"/>
    </row>
    <row r="83" spans="1:10" s="127" customFormat="1" ht="15.75" thickBot="1" x14ac:dyDescent="0.2">
      <c r="A83" s="139" t="s">
        <v>173</v>
      </c>
      <c r="B83" s="131" t="s">
        <v>174</v>
      </c>
      <c r="C83" s="50"/>
      <c r="D83" s="50"/>
      <c r="E83" s="50"/>
      <c r="F83" s="50"/>
      <c r="G83" s="50"/>
      <c r="H83" s="50"/>
      <c r="I83" s="50"/>
      <c r="J83" s="50"/>
    </row>
    <row r="84" spans="1:10" s="127" customFormat="1" ht="15.75" thickBot="1" x14ac:dyDescent="0.2">
      <c r="A84" s="139" t="s">
        <v>175</v>
      </c>
      <c r="B84" s="144" t="s">
        <v>176</v>
      </c>
      <c r="C84" s="42">
        <f t="shared" ref="C84:J84" si="16">+C62+C66+C71+C74+C78+C83</f>
        <v>26612</v>
      </c>
      <c r="D84" s="42">
        <f t="shared" si="16"/>
        <v>25002</v>
      </c>
      <c r="E84" s="42">
        <f t="shared" si="16"/>
        <v>1610</v>
      </c>
      <c r="F84" s="42">
        <f t="shared" si="16"/>
        <v>0</v>
      </c>
      <c r="G84" s="42">
        <f t="shared" si="16"/>
        <v>26612</v>
      </c>
      <c r="H84" s="42">
        <f t="shared" si="16"/>
        <v>25002</v>
      </c>
      <c r="I84" s="42">
        <f t="shared" si="16"/>
        <v>1610</v>
      </c>
      <c r="J84" s="42">
        <f t="shared" si="16"/>
        <v>0</v>
      </c>
    </row>
    <row r="85" spans="1:10" s="127" customFormat="1" ht="15.75" thickBot="1" x14ac:dyDescent="0.2">
      <c r="A85" s="145" t="s">
        <v>177</v>
      </c>
      <c r="B85" s="146" t="s">
        <v>271</v>
      </c>
      <c r="C85" s="42">
        <f t="shared" ref="C85:J85" si="17">+C61+C84</f>
        <v>35175</v>
      </c>
      <c r="D85" s="42">
        <f t="shared" si="17"/>
        <v>26665</v>
      </c>
      <c r="E85" s="42">
        <f t="shared" si="17"/>
        <v>8510</v>
      </c>
      <c r="F85" s="42">
        <f t="shared" si="17"/>
        <v>0</v>
      </c>
      <c r="G85" s="42">
        <f t="shared" si="17"/>
        <v>35175</v>
      </c>
      <c r="H85" s="42">
        <f t="shared" si="17"/>
        <v>26665</v>
      </c>
      <c r="I85" s="42">
        <f t="shared" si="17"/>
        <v>8510</v>
      </c>
      <c r="J85" s="42">
        <f t="shared" si="17"/>
        <v>0</v>
      </c>
    </row>
    <row r="86" spans="1:10" s="130" customFormat="1" x14ac:dyDescent="0.25">
      <c r="A86" s="147"/>
      <c r="B86" s="148"/>
      <c r="C86" s="149"/>
      <c r="D86" s="149"/>
      <c r="E86" s="149"/>
      <c r="F86" s="149"/>
      <c r="G86" s="149"/>
      <c r="H86" s="149"/>
      <c r="I86" s="149"/>
      <c r="J86" s="149"/>
    </row>
    <row r="87" spans="1:10" s="130" customFormat="1" x14ac:dyDescent="0.25">
      <c r="A87" s="147"/>
      <c r="B87" s="148"/>
      <c r="C87" s="149"/>
      <c r="D87" s="149"/>
      <c r="E87" s="149"/>
      <c r="F87" s="149"/>
      <c r="G87" s="149"/>
      <c r="H87" s="149"/>
      <c r="I87" s="149"/>
      <c r="J87" s="149"/>
    </row>
    <row r="88" spans="1:10" s="130" customFormat="1" x14ac:dyDescent="0.25">
      <c r="A88" s="147"/>
      <c r="B88" s="148"/>
      <c r="C88" s="149"/>
      <c r="D88" s="149"/>
      <c r="E88" s="149"/>
      <c r="F88" s="149"/>
      <c r="G88" s="149"/>
      <c r="H88" s="149"/>
      <c r="I88" s="149"/>
      <c r="J88" s="149"/>
    </row>
    <row r="89" spans="1:10" s="130" customFormat="1" ht="15.75" thickBot="1" x14ac:dyDescent="0.3">
      <c r="A89" s="147"/>
      <c r="B89" s="148"/>
      <c r="C89" s="149"/>
      <c r="D89" s="149"/>
      <c r="E89" s="149"/>
      <c r="F89" s="149"/>
      <c r="G89" s="149"/>
      <c r="H89" s="149"/>
      <c r="I89" s="149"/>
      <c r="J89" s="149"/>
    </row>
    <row r="90" spans="1:10" ht="15.75" customHeight="1" thickBot="1" x14ac:dyDescent="0.3">
      <c r="A90" s="108" t="s">
        <v>273</v>
      </c>
      <c r="B90" s="172" t="s">
        <v>263</v>
      </c>
      <c r="C90" s="173" t="s">
        <v>5</v>
      </c>
      <c r="D90" s="111"/>
      <c r="E90" s="111"/>
      <c r="F90" s="112"/>
      <c r="G90" s="173" t="s">
        <v>278</v>
      </c>
      <c r="H90" s="111"/>
      <c r="I90" s="111"/>
      <c r="J90" s="112"/>
    </row>
    <row r="91" spans="1:10" s="117" customFormat="1" ht="16.5" thickBot="1" x14ac:dyDescent="0.3">
      <c r="A91" s="114" t="s">
        <v>7</v>
      </c>
      <c r="B91" s="115" t="s">
        <v>8</v>
      </c>
      <c r="C91" s="116" t="s">
        <v>9</v>
      </c>
      <c r="D91" s="116" t="s">
        <v>10</v>
      </c>
      <c r="E91" s="116" t="s">
        <v>11</v>
      </c>
      <c r="F91" s="116" t="s">
        <v>12</v>
      </c>
      <c r="G91" s="116" t="s">
        <v>13</v>
      </c>
      <c r="H91" s="116" t="s">
        <v>14</v>
      </c>
      <c r="I91" s="116" t="s">
        <v>15</v>
      </c>
      <c r="J91" s="116" t="s">
        <v>16</v>
      </c>
    </row>
    <row r="92" spans="1:10" s="117" customFormat="1" ht="42" customHeight="1" thickBot="1" x14ac:dyDescent="0.3">
      <c r="A92" s="150"/>
      <c r="B92" s="151" t="s">
        <v>272</v>
      </c>
      <c r="C92" s="182" t="s">
        <v>17</v>
      </c>
      <c r="D92" s="182" t="s">
        <v>275</v>
      </c>
      <c r="E92" s="183" t="s">
        <v>279</v>
      </c>
      <c r="F92" s="183" t="s">
        <v>280</v>
      </c>
      <c r="G92" s="182" t="s">
        <v>17</v>
      </c>
      <c r="H92" s="182" t="s">
        <v>275</v>
      </c>
      <c r="I92" s="183" t="s">
        <v>279</v>
      </c>
      <c r="J92" s="183" t="s">
        <v>280</v>
      </c>
    </row>
    <row r="93" spans="1:10" s="154" customFormat="1" ht="13.5" thickBot="1" x14ac:dyDescent="0.3">
      <c r="A93" s="10" t="s">
        <v>21</v>
      </c>
      <c r="B93" s="63" t="s">
        <v>184</v>
      </c>
      <c r="C93" s="40">
        <f t="shared" ref="C93:C98" si="18">D93+E93+F93</f>
        <v>35175</v>
      </c>
      <c r="D93" s="184">
        <f>D94+D95+D96+D97+D98</f>
        <v>27153</v>
      </c>
      <c r="E93" s="184">
        <f>E94+E95+E96+E97+E98</f>
        <v>8022</v>
      </c>
      <c r="F93" s="185">
        <f>F94+F95+F96+F97+F98</f>
        <v>0</v>
      </c>
      <c r="G93" s="40">
        <f t="shared" ref="G93:G98" si="19">H93+I93+J93</f>
        <v>35175</v>
      </c>
      <c r="H93" s="184">
        <f>H94+H95+H96+H97+H98</f>
        <v>27153</v>
      </c>
      <c r="I93" s="184">
        <f>I94+I95+I96+I97+I98</f>
        <v>8022</v>
      </c>
      <c r="J93" s="185">
        <f>J94+J95+J96+J97+J98</f>
        <v>0</v>
      </c>
    </row>
    <row r="94" spans="1:10" ht="15.75" thickBot="1" x14ac:dyDescent="0.3">
      <c r="A94" s="155" t="s">
        <v>23</v>
      </c>
      <c r="B94" s="65" t="s">
        <v>185</v>
      </c>
      <c r="C94" s="66">
        <f t="shared" si="18"/>
        <v>17527</v>
      </c>
      <c r="D94" s="186">
        <f>17527-E94</f>
        <v>14880</v>
      </c>
      <c r="E94" s="186">
        <v>2647</v>
      </c>
      <c r="F94" s="186"/>
      <c r="G94" s="66">
        <f t="shared" si="19"/>
        <v>17527</v>
      </c>
      <c r="H94" s="186">
        <f>17527-I94</f>
        <v>14880</v>
      </c>
      <c r="I94" s="186">
        <v>2647</v>
      </c>
      <c r="J94" s="186"/>
    </row>
    <row r="95" spans="1:10" ht="15.75" thickBot="1" x14ac:dyDescent="0.3">
      <c r="A95" s="128" t="s">
        <v>25</v>
      </c>
      <c r="B95" s="67" t="s">
        <v>186</v>
      </c>
      <c r="C95" s="66">
        <f t="shared" si="18"/>
        <v>4759</v>
      </c>
      <c r="D95" s="187">
        <f>4759-E95</f>
        <v>4034</v>
      </c>
      <c r="E95" s="187">
        <v>725</v>
      </c>
      <c r="F95" s="187"/>
      <c r="G95" s="66">
        <f t="shared" si="19"/>
        <v>4759</v>
      </c>
      <c r="H95" s="187">
        <f>4759-I95</f>
        <v>4034</v>
      </c>
      <c r="I95" s="187">
        <v>725</v>
      </c>
      <c r="J95" s="187"/>
    </row>
    <row r="96" spans="1:10" ht="15.75" thickBot="1" x14ac:dyDescent="0.3">
      <c r="A96" s="128" t="s">
        <v>27</v>
      </c>
      <c r="B96" s="67" t="s">
        <v>187</v>
      </c>
      <c r="C96" s="66">
        <f t="shared" si="18"/>
        <v>12889</v>
      </c>
      <c r="D96" s="188">
        <f>12889-E96</f>
        <v>8239</v>
      </c>
      <c r="E96" s="187">
        <v>4650</v>
      </c>
      <c r="F96" s="187"/>
      <c r="G96" s="66">
        <f t="shared" si="19"/>
        <v>12889</v>
      </c>
      <c r="H96" s="188">
        <f>12889-I96</f>
        <v>8239</v>
      </c>
      <c r="I96" s="187">
        <v>4650</v>
      </c>
      <c r="J96" s="187"/>
    </row>
    <row r="97" spans="1:10" x14ac:dyDescent="0.25">
      <c r="A97" s="128" t="s">
        <v>29</v>
      </c>
      <c r="B97" s="68" t="s">
        <v>188</v>
      </c>
      <c r="C97" s="66">
        <f t="shared" si="18"/>
        <v>0</v>
      </c>
      <c r="D97" s="188"/>
      <c r="E97" s="187"/>
      <c r="F97" s="187"/>
      <c r="G97" s="66">
        <f t="shared" si="19"/>
        <v>0</v>
      </c>
      <c r="H97" s="188"/>
      <c r="I97" s="187"/>
      <c r="J97" s="187"/>
    </row>
    <row r="98" spans="1:10" x14ac:dyDescent="0.25">
      <c r="A98" s="128" t="s">
        <v>189</v>
      </c>
      <c r="B98" s="69" t="s">
        <v>190</v>
      </c>
      <c r="C98" s="25">
        <f t="shared" si="18"/>
        <v>0</v>
      </c>
      <c r="D98" s="188">
        <f>D99+D100+D101+D102+D103+D104+D105+D106+D107+D108</f>
        <v>0</v>
      </c>
      <c r="E98" s="188">
        <f>E99+E100+E101+E102+E103+E104+E105+E106+E107+E108</f>
        <v>0</v>
      </c>
      <c r="F98" s="188">
        <f>F99+F100+F101+F102+F103+F104+F105+F106+F107+F108</f>
        <v>0</v>
      </c>
      <c r="G98" s="25">
        <f t="shared" si="19"/>
        <v>0</v>
      </c>
      <c r="H98" s="188">
        <f>H99+H100+H101+H102+H103+H104+H105+H106+H107+H108</f>
        <v>0</v>
      </c>
      <c r="I98" s="188">
        <f>I99+I100+I101+I102+I103+I104+I105+I106+I107+I108</f>
        <v>0</v>
      </c>
      <c r="J98" s="188">
        <f>J99+J100+J101+J102+J103+J104+J105+J106+J107+J108</f>
        <v>0</v>
      </c>
    </row>
    <row r="99" spans="1:10" x14ac:dyDescent="0.25">
      <c r="A99" s="128" t="s">
        <v>191</v>
      </c>
      <c r="B99" s="67" t="s">
        <v>192</v>
      </c>
      <c r="C99" s="25"/>
      <c r="D99" s="188"/>
      <c r="E99" s="188"/>
      <c r="F99" s="188"/>
      <c r="G99" s="25"/>
      <c r="H99" s="188"/>
      <c r="I99" s="188"/>
      <c r="J99" s="188"/>
    </row>
    <row r="100" spans="1:10" x14ac:dyDescent="0.2">
      <c r="A100" s="128" t="s">
        <v>193</v>
      </c>
      <c r="B100" s="70" t="s">
        <v>194</v>
      </c>
      <c r="C100" s="25"/>
      <c r="D100" s="188"/>
      <c r="E100" s="188"/>
      <c r="F100" s="188"/>
      <c r="G100" s="25"/>
      <c r="H100" s="188"/>
      <c r="I100" s="188"/>
      <c r="J100" s="188"/>
    </row>
    <row r="101" spans="1:10" x14ac:dyDescent="0.25">
      <c r="A101" s="128" t="s">
        <v>195</v>
      </c>
      <c r="B101" s="71" t="s">
        <v>196</v>
      </c>
      <c r="C101" s="25"/>
      <c r="D101" s="188"/>
      <c r="E101" s="188"/>
      <c r="F101" s="188"/>
      <c r="G101" s="25"/>
      <c r="H101" s="188"/>
      <c r="I101" s="188"/>
      <c r="J101" s="188"/>
    </row>
    <row r="102" spans="1:10" ht="22.5" x14ac:dyDescent="0.25">
      <c r="A102" s="128" t="s">
        <v>197</v>
      </c>
      <c r="B102" s="71" t="s">
        <v>198</v>
      </c>
      <c r="C102" s="25"/>
      <c r="D102" s="188"/>
      <c r="E102" s="188"/>
      <c r="F102" s="188"/>
      <c r="G102" s="25"/>
      <c r="H102" s="188"/>
      <c r="I102" s="188"/>
      <c r="J102" s="188"/>
    </row>
    <row r="103" spans="1:10" x14ac:dyDescent="0.2">
      <c r="A103" s="128" t="s">
        <v>199</v>
      </c>
      <c r="B103" s="70" t="s">
        <v>200</v>
      </c>
      <c r="C103" s="25"/>
      <c r="D103" s="188"/>
      <c r="E103" s="188"/>
      <c r="F103" s="188"/>
      <c r="G103" s="25"/>
      <c r="H103" s="188"/>
      <c r="I103" s="188"/>
      <c r="J103" s="188"/>
    </row>
    <row r="104" spans="1:10" x14ac:dyDescent="0.2">
      <c r="A104" s="128" t="s">
        <v>201</v>
      </c>
      <c r="B104" s="70" t="s">
        <v>202</v>
      </c>
      <c r="C104" s="25"/>
      <c r="D104" s="188"/>
      <c r="E104" s="188"/>
      <c r="F104" s="188"/>
      <c r="G104" s="25"/>
      <c r="H104" s="188"/>
      <c r="I104" s="188"/>
      <c r="J104" s="188"/>
    </row>
    <row r="105" spans="1:10" x14ac:dyDescent="0.25">
      <c r="A105" s="128" t="s">
        <v>203</v>
      </c>
      <c r="B105" s="71" t="s">
        <v>204</v>
      </c>
      <c r="C105" s="25"/>
      <c r="D105" s="188"/>
      <c r="E105" s="188"/>
      <c r="F105" s="188"/>
      <c r="G105" s="25"/>
      <c r="H105" s="188"/>
      <c r="I105" s="188"/>
      <c r="J105" s="188"/>
    </row>
    <row r="106" spans="1:10" x14ac:dyDescent="0.25">
      <c r="A106" s="156" t="s">
        <v>205</v>
      </c>
      <c r="B106" s="73" t="s">
        <v>206</v>
      </c>
      <c r="C106" s="25"/>
      <c r="D106" s="188"/>
      <c r="E106" s="188"/>
      <c r="F106" s="188"/>
      <c r="G106" s="25"/>
      <c r="H106" s="188"/>
      <c r="I106" s="188"/>
      <c r="J106" s="188"/>
    </row>
    <row r="107" spans="1:10" x14ac:dyDescent="0.25">
      <c r="A107" s="128" t="s">
        <v>207</v>
      </c>
      <c r="B107" s="73" t="s">
        <v>208</v>
      </c>
      <c r="C107" s="25"/>
      <c r="D107" s="188"/>
      <c r="E107" s="188"/>
      <c r="F107" s="188"/>
      <c r="G107" s="25"/>
      <c r="H107" s="188"/>
      <c r="I107" s="188"/>
      <c r="J107" s="188"/>
    </row>
    <row r="108" spans="1:10" ht="15.75" thickBot="1" x14ac:dyDescent="0.3">
      <c r="A108" s="157" t="s">
        <v>209</v>
      </c>
      <c r="B108" s="75" t="s">
        <v>210</v>
      </c>
      <c r="C108" s="76"/>
      <c r="D108" s="189"/>
      <c r="E108" s="189"/>
      <c r="F108" s="189"/>
      <c r="G108" s="76"/>
      <c r="H108" s="189"/>
      <c r="I108" s="189"/>
      <c r="J108" s="189"/>
    </row>
    <row r="109" spans="1:10" ht="15.75" thickBot="1" x14ac:dyDescent="0.3">
      <c r="A109" s="60" t="s">
        <v>33</v>
      </c>
      <c r="B109" s="94" t="s">
        <v>211</v>
      </c>
      <c r="C109" s="15">
        <f>+C110+C112+C114</f>
        <v>0</v>
      </c>
      <c r="D109" s="15">
        <f>+D110+D112+D114</f>
        <v>0</v>
      </c>
      <c r="E109" s="15">
        <f t="shared" ref="E109:F113" si="20">D109+C109</f>
        <v>0</v>
      </c>
      <c r="F109" s="15">
        <f t="shared" si="20"/>
        <v>0</v>
      </c>
      <c r="G109" s="15">
        <f>+G110+G112+G114</f>
        <v>0</v>
      </c>
      <c r="H109" s="15">
        <f>+H110+H112+H114</f>
        <v>0</v>
      </c>
      <c r="I109" s="15">
        <f t="shared" ref="I109:J113" si="21">H109+G109</f>
        <v>0</v>
      </c>
      <c r="J109" s="15">
        <f t="shared" si="21"/>
        <v>0</v>
      </c>
    </row>
    <row r="110" spans="1:10" x14ac:dyDescent="0.25">
      <c r="A110" s="125" t="s">
        <v>35</v>
      </c>
      <c r="B110" s="67" t="s">
        <v>212</v>
      </c>
      <c r="C110" s="18">
        <f>C111</f>
        <v>0</v>
      </c>
      <c r="D110" s="18"/>
      <c r="E110" s="18">
        <f t="shared" si="20"/>
        <v>0</v>
      </c>
      <c r="F110" s="18">
        <f t="shared" si="20"/>
        <v>0</v>
      </c>
      <c r="G110" s="18">
        <f>G111</f>
        <v>0</v>
      </c>
      <c r="H110" s="18"/>
      <c r="I110" s="18">
        <f t="shared" si="21"/>
        <v>0</v>
      </c>
      <c r="J110" s="18">
        <f t="shared" si="21"/>
        <v>0</v>
      </c>
    </row>
    <row r="111" spans="1:10" x14ac:dyDescent="0.25">
      <c r="A111" s="125" t="s">
        <v>37</v>
      </c>
      <c r="B111" s="77" t="s">
        <v>213</v>
      </c>
      <c r="C111" s="18">
        <v>0</v>
      </c>
      <c r="D111" s="18"/>
      <c r="E111" s="18">
        <f t="shared" si="20"/>
        <v>0</v>
      </c>
      <c r="F111" s="18">
        <f t="shared" si="20"/>
        <v>0</v>
      </c>
      <c r="G111" s="18">
        <v>0</v>
      </c>
      <c r="H111" s="18"/>
      <c r="I111" s="18">
        <f t="shared" si="21"/>
        <v>0</v>
      </c>
      <c r="J111" s="18">
        <f t="shared" si="21"/>
        <v>0</v>
      </c>
    </row>
    <row r="112" spans="1:10" x14ac:dyDescent="0.25">
      <c r="A112" s="125" t="s">
        <v>39</v>
      </c>
      <c r="B112" s="77" t="s">
        <v>214</v>
      </c>
      <c r="C112" s="22">
        <f>C113</f>
        <v>0</v>
      </c>
      <c r="D112" s="22">
        <f>D113</f>
        <v>0</v>
      </c>
      <c r="E112" s="18">
        <f t="shared" si="20"/>
        <v>0</v>
      </c>
      <c r="F112" s="18">
        <f t="shared" si="20"/>
        <v>0</v>
      </c>
      <c r="G112" s="22">
        <f>G113</f>
        <v>0</v>
      </c>
      <c r="H112" s="22">
        <f>H113</f>
        <v>0</v>
      </c>
      <c r="I112" s="18">
        <f t="shared" si="21"/>
        <v>0</v>
      </c>
      <c r="J112" s="18">
        <f t="shared" si="21"/>
        <v>0</v>
      </c>
    </row>
    <row r="113" spans="1:10" x14ac:dyDescent="0.25">
      <c r="A113" s="125" t="s">
        <v>41</v>
      </c>
      <c r="B113" s="77" t="s">
        <v>215</v>
      </c>
      <c r="C113" s="78">
        <v>0</v>
      </c>
      <c r="D113" s="78"/>
      <c r="E113" s="18">
        <f t="shared" si="20"/>
        <v>0</v>
      </c>
      <c r="F113" s="18">
        <f t="shared" si="20"/>
        <v>0</v>
      </c>
      <c r="G113" s="78">
        <v>0</v>
      </c>
      <c r="H113" s="78"/>
      <c r="I113" s="18">
        <f t="shared" si="21"/>
        <v>0</v>
      </c>
      <c r="J113" s="18">
        <f t="shared" si="21"/>
        <v>0</v>
      </c>
    </row>
    <row r="114" spans="1:10" x14ac:dyDescent="0.25">
      <c r="A114" s="125" t="s">
        <v>43</v>
      </c>
      <c r="B114" s="158" t="s">
        <v>216</v>
      </c>
      <c r="C114" s="78">
        <f t="shared" ref="C114:J114" si="22">C115+C116+C117+C118+C119+C120+C121+C122</f>
        <v>0</v>
      </c>
      <c r="D114" s="78">
        <f t="shared" si="22"/>
        <v>0</v>
      </c>
      <c r="E114" s="78">
        <f t="shared" si="22"/>
        <v>0</v>
      </c>
      <c r="F114" s="78">
        <f t="shared" si="22"/>
        <v>0</v>
      </c>
      <c r="G114" s="78">
        <f t="shared" si="22"/>
        <v>0</v>
      </c>
      <c r="H114" s="78">
        <f t="shared" si="22"/>
        <v>0</v>
      </c>
      <c r="I114" s="78">
        <f t="shared" si="22"/>
        <v>0</v>
      </c>
      <c r="J114" s="78">
        <f t="shared" si="22"/>
        <v>0</v>
      </c>
    </row>
    <row r="115" spans="1:10" x14ac:dyDescent="0.25">
      <c r="A115" s="125" t="s">
        <v>45</v>
      </c>
      <c r="B115" s="159" t="s">
        <v>217</v>
      </c>
      <c r="C115" s="78"/>
      <c r="D115" s="78"/>
      <c r="E115" s="78"/>
      <c r="F115" s="78"/>
      <c r="G115" s="78"/>
      <c r="H115" s="78"/>
      <c r="I115" s="78"/>
      <c r="J115" s="78"/>
    </row>
    <row r="116" spans="1:10" x14ac:dyDescent="0.25">
      <c r="A116" s="125" t="s">
        <v>218</v>
      </c>
      <c r="B116" s="81" t="s">
        <v>219</v>
      </c>
      <c r="C116" s="78"/>
      <c r="D116" s="78"/>
      <c r="E116" s="78"/>
      <c r="F116" s="78"/>
      <c r="G116" s="78"/>
      <c r="H116" s="78"/>
      <c r="I116" s="78"/>
      <c r="J116" s="78"/>
    </row>
    <row r="117" spans="1:10" ht="22.5" x14ac:dyDescent="0.25">
      <c r="A117" s="125" t="s">
        <v>220</v>
      </c>
      <c r="B117" s="71" t="s">
        <v>198</v>
      </c>
      <c r="C117" s="78"/>
      <c r="D117" s="78"/>
      <c r="E117" s="78"/>
      <c r="F117" s="78"/>
      <c r="G117" s="78"/>
      <c r="H117" s="78"/>
      <c r="I117" s="78"/>
      <c r="J117" s="78"/>
    </row>
    <row r="118" spans="1:10" x14ac:dyDescent="0.25">
      <c r="A118" s="125" t="s">
        <v>221</v>
      </c>
      <c r="B118" s="71" t="s">
        <v>222</v>
      </c>
      <c r="C118" s="78"/>
      <c r="D118" s="78"/>
      <c r="E118" s="78"/>
      <c r="F118" s="78"/>
      <c r="G118" s="78"/>
      <c r="H118" s="78"/>
      <c r="I118" s="78"/>
      <c r="J118" s="78"/>
    </row>
    <row r="119" spans="1:10" x14ac:dyDescent="0.25">
      <c r="A119" s="125" t="s">
        <v>223</v>
      </c>
      <c r="B119" s="71" t="s">
        <v>224</v>
      </c>
      <c r="C119" s="78"/>
      <c r="D119" s="78"/>
      <c r="E119" s="78"/>
      <c r="F119" s="78"/>
      <c r="G119" s="78"/>
      <c r="H119" s="78"/>
      <c r="I119" s="78"/>
      <c r="J119" s="78"/>
    </row>
    <row r="120" spans="1:10" x14ac:dyDescent="0.25">
      <c r="A120" s="125" t="s">
        <v>225</v>
      </c>
      <c r="B120" s="71" t="s">
        <v>204</v>
      </c>
      <c r="C120" s="78"/>
      <c r="D120" s="78"/>
      <c r="E120" s="78"/>
      <c r="F120" s="78"/>
      <c r="G120" s="78"/>
      <c r="H120" s="78"/>
      <c r="I120" s="78"/>
      <c r="J120" s="78"/>
    </row>
    <row r="121" spans="1:10" x14ac:dyDescent="0.25">
      <c r="A121" s="125" t="s">
        <v>226</v>
      </c>
      <c r="B121" s="71" t="s">
        <v>227</v>
      </c>
      <c r="C121" s="78"/>
      <c r="D121" s="78"/>
      <c r="E121" s="78"/>
      <c r="F121" s="78"/>
      <c r="G121" s="78"/>
      <c r="H121" s="78"/>
      <c r="I121" s="78"/>
      <c r="J121" s="78"/>
    </row>
    <row r="122" spans="1:10" ht="15.75" thickBot="1" x14ac:dyDescent="0.3">
      <c r="A122" s="156" t="s">
        <v>228</v>
      </c>
      <c r="B122" s="71" t="s">
        <v>229</v>
      </c>
      <c r="C122" s="82"/>
      <c r="D122" s="82"/>
      <c r="E122" s="82"/>
      <c r="F122" s="82"/>
      <c r="G122" s="82"/>
      <c r="H122" s="82"/>
      <c r="I122" s="82"/>
      <c r="J122" s="82"/>
    </row>
    <row r="123" spans="1:10" ht="15.75" thickBot="1" x14ac:dyDescent="0.3">
      <c r="A123" s="60" t="s">
        <v>47</v>
      </c>
      <c r="B123" s="83" t="s">
        <v>230</v>
      </c>
      <c r="C123" s="15">
        <f>+C124+C125</f>
        <v>0</v>
      </c>
      <c r="D123" s="15">
        <f>+D124+D125</f>
        <v>0</v>
      </c>
      <c r="E123" s="15">
        <f t="shared" ref="E123:F125" si="23">D123+C123</f>
        <v>0</v>
      </c>
      <c r="F123" s="15">
        <f t="shared" si="23"/>
        <v>0</v>
      </c>
      <c r="G123" s="15">
        <f>+G124+G125</f>
        <v>0</v>
      </c>
      <c r="H123" s="15">
        <f>+H124+H125</f>
        <v>0</v>
      </c>
      <c r="I123" s="15">
        <f t="shared" ref="I123:J125" si="24">H123+G123</f>
        <v>0</v>
      </c>
      <c r="J123" s="15">
        <f t="shared" si="24"/>
        <v>0</v>
      </c>
    </row>
    <row r="124" spans="1:10" x14ac:dyDescent="0.25">
      <c r="A124" s="125" t="s">
        <v>49</v>
      </c>
      <c r="B124" s="84" t="s">
        <v>231</v>
      </c>
      <c r="C124" s="18">
        <v>0</v>
      </c>
      <c r="D124" s="18"/>
      <c r="E124" s="18">
        <f t="shared" si="23"/>
        <v>0</v>
      </c>
      <c r="F124" s="18">
        <f t="shared" si="23"/>
        <v>0</v>
      </c>
      <c r="G124" s="18">
        <v>0</v>
      </c>
      <c r="H124" s="18"/>
      <c r="I124" s="18">
        <f t="shared" si="24"/>
        <v>0</v>
      </c>
      <c r="J124" s="18">
        <f t="shared" si="24"/>
        <v>0</v>
      </c>
    </row>
    <row r="125" spans="1:10" ht="15.75" thickBot="1" x14ac:dyDescent="0.3">
      <c r="A125" s="132" t="s">
        <v>51</v>
      </c>
      <c r="B125" s="77" t="s">
        <v>232</v>
      </c>
      <c r="C125" s="25"/>
      <c r="D125" s="25"/>
      <c r="E125" s="18">
        <f t="shared" si="23"/>
        <v>0</v>
      </c>
      <c r="F125" s="18">
        <f t="shared" si="23"/>
        <v>0</v>
      </c>
      <c r="G125" s="25"/>
      <c r="H125" s="25"/>
      <c r="I125" s="18">
        <f t="shared" si="24"/>
        <v>0</v>
      </c>
      <c r="J125" s="18">
        <f t="shared" si="24"/>
        <v>0</v>
      </c>
    </row>
    <row r="126" spans="1:10" ht="15.75" thickBot="1" x14ac:dyDescent="0.3">
      <c r="A126" s="60" t="s">
        <v>233</v>
      </c>
      <c r="B126" s="83" t="s">
        <v>234</v>
      </c>
      <c r="C126" s="15">
        <f t="shared" ref="C126:J126" si="25">+C93+C109+C123</f>
        <v>35175</v>
      </c>
      <c r="D126" s="15">
        <f t="shared" si="25"/>
        <v>27153</v>
      </c>
      <c r="E126" s="15">
        <f t="shared" si="25"/>
        <v>8022</v>
      </c>
      <c r="F126" s="15">
        <f t="shared" si="25"/>
        <v>0</v>
      </c>
      <c r="G126" s="15">
        <f t="shared" si="25"/>
        <v>35175</v>
      </c>
      <c r="H126" s="15">
        <f t="shared" si="25"/>
        <v>27153</v>
      </c>
      <c r="I126" s="15">
        <f t="shared" si="25"/>
        <v>8022</v>
      </c>
      <c r="J126" s="15">
        <f t="shared" si="25"/>
        <v>0</v>
      </c>
    </row>
    <row r="127" spans="1:10" ht="15.75" thickBot="1" x14ac:dyDescent="0.3">
      <c r="A127" s="60" t="s">
        <v>75</v>
      </c>
      <c r="B127" s="83" t="s">
        <v>235</v>
      </c>
      <c r="C127" s="15">
        <f t="shared" ref="C127:J127" si="26">+C128+C129+C130</f>
        <v>0</v>
      </c>
      <c r="D127" s="15">
        <f t="shared" si="26"/>
        <v>0</v>
      </c>
      <c r="E127" s="15">
        <f t="shared" si="26"/>
        <v>0</v>
      </c>
      <c r="F127" s="15">
        <f t="shared" si="26"/>
        <v>0</v>
      </c>
      <c r="G127" s="15">
        <f t="shared" si="26"/>
        <v>0</v>
      </c>
      <c r="H127" s="15">
        <f t="shared" si="26"/>
        <v>0</v>
      </c>
      <c r="I127" s="15">
        <f t="shared" si="26"/>
        <v>0</v>
      </c>
      <c r="J127" s="15">
        <f t="shared" si="26"/>
        <v>0</v>
      </c>
    </row>
    <row r="128" spans="1:10" s="154" customFormat="1" ht="12.75" x14ac:dyDescent="0.25">
      <c r="A128" s="125" t="s">
        <v>77</v>
      </c>
      <c r="B128" s="84" t="s">
        <v>236</v>
      </c>
      <c r="C128" s="78"/>
      <c r="D128" s="78"/>
      <c r="E128" s="78"/>
      <c r="F128" s="78"/>
      <c r="G128" s="78"/>
      <c r="H128" s="78"/>
      <c r="I128" s="78"/>
      <c r="J128" s="78"/>
    </row>
    <row r="129" spans="1:11" x14ac:dyDescent="0.25">
      <c r="A129" s="125" t="s">
        <v>79</v>
      </c>
      <c r="B129" s="84" t="s">
        <v>237</v>
      </c>
      <c r="C129" s="78"/>
      <c r="D129" s="78"/>
      <c r="E129" s="78"/>
      <c r="F129" s="78"/>
      <c r="G129" s="78"/>
      <c r="H129" s="78"/>
      <c r="I129" s="78"/>
      <c r="J129" s="78"/>
    </row>
    <row r="130" spans="1:11" ht="15.75" thickBot="1" x14ac:dyDescent="0.3">
      <c r="A130" s="156" t="s">
        <v>81</v>
      </c>
      <c r="B130" s="87" t="s">
        <v>238</v>
      </c>
      <c r="C130" s="78"/>
      <c r="D130" s="78"/>
      <c r="E130" s="78"/>
      <c r="F130" s="78"/>
      <c r="G130" s="78"/>
      <c r="H130" s="78"/>
      <c r="I130" s="78"/>
      <c r="J130" s="78"/>
    </row>
    <row r="131" spans="1:11" ht="15.75" thickBot="1" x14ac:dyDescent="0.3">
      <c r="A131" s="60" t="s">
        <v>97</v>
      </c>
      <c r="B131" s="83" t="s">
        <v>239</v>
      </c>
      <c r="C131" s="15">
        <f t="shared" ref="C131:J131" si="27">+C132+C133+C134+C135</f>
        <v>0</v>
      </c>
      <c r="D131" s="15">
        <f t="shared" si="27"/>
        <v>0</v>
      </c>
      <c r="E131" s="15">
        <f t="shared" si="27"/>
        <v>0</v>
      </c>
      <c r="F131" s="15">
        <f t="shared" si="27"/>
        <v>0</v>
      </c>
      <c r="G131" s="15">
        <f t="shared" si="27"/>
        <v>0</v>
      </c>
      <c r="H131" s="15">
        <f t="shared" si="27"/>
        <v>0</v>
      </c>
      <c r="I131" s="15">
        <f t="shared" si="27"/>
        <v>0</v>
      </c>
      <c r="J131" s="15">
        <f t="shared" si="27"/>
        <v>0</v>
      </c>
    </row>
    <row r="132" spans="1:11" x14ac:dyDescent="0.25">
      <c r="A132" s="125" t="s">
        <v>99</v>
      </c>
      <c r="B132" s="84" t="s">
        <v>240</v>
      </c>
      <c r="C132" s="78"/>
      <c r="D132" s="78"/>
      <c r="E132" s="78"/>
      <c r="F132" s="78"/>
      <c r="G132" s="78"/>
      <c r="H132" s="78"/>
      <c r="I132" s="78"/>
      <c r="J132" s="78"/>
    </row>
    <row r="133" spans="1:11" x14ac:dyDescent="0.25">
      <c r="A133" s="125" t="s">
        <v>101</v>
      </c>
      <c r="B133" s="84" t="s">
        <v>241</v>
      </c>
      <c r="C133" s="78"/>
      <c r="D133" s="78"/>
      <c r="E133" s="78"/>
      <c r="F133" s="78"/>
      <c r="G133" s="78"/>
      <c r="H133" s="78"/>
      <c r="I133" s="78"/>
      <c r="J133" s="78"/>
    </row>
    <row r="134" spans="1:11" x14ac:dyDescent="0.25">
      <c r="A134" s="125" t="s">
        <v>103</v>
      </c>
      <c r="B134" s="84" t="s">
        <v>242</v>
      </c>
      <c r="C134" s="78"/>
      <c r="D134" s="78"/>
      <c r="E134" s="78"/>
      <c r="F134" s="78"/>
      <c r="G134" s="78"/>
      <c r="H134" s="78"/>
      <c r="I134" s="78"/>
      <c r="J134" s="78"/>
    </row>
    <row r="135" spans="1:11" s="154" customFormat="1" ht="13.5" thickBot="1" x14ac:dyDescent="0.3">
      <c r="A135" s="156" t="s">
        <v>105</v>
      </c>
      <c r="B135" s="87" t="s">
        <v>243</v>
      </c>
      <c r="C135" s="78"/>
      <c r="D135" s="78"/>
      <c r="E135" s="78"/>
      <c r="F135" s="78"/>
      <c r="G135" s="78"/>
      <c r="H135" s="78"/>
      <c r="I135" s="78"/>
      <c r="J135" s="78"/>
    </row>
    <row r="136" spans="1:11" ht="15.75" thickBot="1" x14ac:dyDescent="0.3">
      <c r="A136" s="60" t="s">
        <v>244</v>
      </c>
      <c r="B136" s="83" t="s">
        <v>245</v>
      </c>
      <c r="C136" s="42">
        <f>+C137+C138+C139+C140</f>
        <v>0</v>
      </c>
      <c r="D136" s="42">
        <f>+D137+D138+D139+D140</f>
        <v>0</v>
      </c>
      <c r="E136" s="42">
        <f>D136+C136</f>
        <v>0</v>
      </c>
      <c r="F136" s="42">
        <f>E136+D136</f>
        <v>0</v>
      </c>
      <c r="G136" s="42">
        <f>+G137+G138+G139+G140</f>
        <v>0</v>
      </c>
      <c r="H136" s="42">
        <f>+H137+H138+H139+H140</f>
        <v>0</v>
      </c>
      <c r="I136" s="42">
        <f>H136+G136</f>
        <v>0</v>
      </c>
      <c r="J136" s="42">
        <f>I136+H136</f>
        <v>0</v>
      </c>
      <c r="K136" s="160"/>
    </row>
    <row r="137" spans="1:11" x14ac:dyDescent="0.25">
      <c r="A137" s="125" t="s">
        <v>111</v>
      </c>
      <c r="B137" s="84" t="s">
        <v>246</v>
      </c>
      <c r="C137" s="78">
        <v>0</v>
      </c>
      <c r="D137" s="78"/>
      <c r="E137" s="78">
        <f>D137+C137</f>
        <v>0</v>
      </c>
      <c r="F137" s="78">
        <f>E137+D137</f>
        <v>0</v>
      </c>
      <c r="G137" s="78">
        <v>0</v>
      </c>
      <c r="H137" s="78"/>
      <c r="I137" s="78">
        <f>H137+G137</f>
        <v>0</v>
      </c>
      <c r="J137" s="78">
        <f>I137+H137</f>
        <v>0</v>
      </c>
    </row>
    <row r="138" spans="1:11" x14ac:dyDescent="0.25">
      <c r="A138" s="125" t="s">
        <v>113</v>
      </c>
      <c r="B138" s="84" t="s">
        <v>247</v>
      </c>
      <c r="C138" s="78"/>
      <c r="D138" s="78"/>
      <c r="E138" s="78"/>
      <c r="F138" s="78"/>
      <c r="G138" s="78"/>
      <c r="H138" s="78"/>
      <c r="I138" s="78"/>
      <c r="J138" s="78"/>
    </row>
    <row r="139" spans="1:11" s="154" customFormat="1" ht="12.75" x14ac:dyDescent="0.25">
      <c r="A139" s="125" t="s">
        <v>115</v>
      </c>
      <c r="B139" s="84" t="s">
        <v>248</v>
      </c>
      <c r="C139" s="78"/>
      <c r="D139" s="78"/>
      <c r="E139" s="78"/>
      <c r="F139" s="78"/>
      <c r="G139" s="78"/>
      <c r="H139" s="78"/>
      <c r="I139" s="78"/>
      <c r="J139" s="78"/>
    </row>
    <row r="140" spans="1:11" s="154" customFormat="1" ht="13.5" thickBot="1" x14ac:dyDescent="0.3">
      <c r="A140" s="156" t="s">
        <v>117</v>
      </c>
      <c r="B140" s="87" t="s">
        <v>249</v>
      </c>
      <c r="C140" s="78"/>
      <c r="D140" s="78"/>
      <c r="E140" s="78"/>
      <c r="F140" s="78"/>
      <c r="G140" s="78"/>
      <c r="H140" s="78"/>
      <c r="I140" s="78"/>
      <c r="J140" s="78"/>
    </row>
    <row r="141" spans="1:11" s="154" customFormat="1" ht="13.5" thickBot="1" x14ac:dyDescent="0.3">
      <c r="A141" s="60" t="s">
        <v>119</v>
      </c>
      <c r="B141" s="83" t="s">
        <v>250</v>
      </c>
      <c r="C141" s="161">
        <f t="shared" ref="C141:J141" si="28">+C142+C143+C144+C145</f>
        <v>0</v>
      </c>
      <c r="D141" s="161">
        <f t="shared" si="28"/>
        <v>0</v>
      </c>
      <c r="E141" s="161">
        <f t="shared" si="28"/>
        <v>0</v>
      </c>
      <c r="F141" s="161">
        <f t="shared" si="28"/>
        <v>0</v>
      </c>
      <c r="G141" s="161">
        <f t="shared" si="28"/>
        <v>0</v>
      </c>
      <c r="H141" s="161">
        <f t="shared" si="28"/>
        <v>0</v>
      </c>
      <c r="I141" s="161">
        <f t="shared" si="28"/>
        <v>0</v>
      </c>
      <c r="J141" s="161">
        <f t="shared" si="28"/>
        <v>0</v>
      </c>
    </row>
    <row r="142" spans="1:11" s="154" customFormat="1" ht="12.75" x14ac:dyDescent="0.25">
      <c r="A142" s="125" t="s">
        <v>121</v>
      </c>
      <c r="B142" s="84" t="s">
        <v>251</v>
      </c>
      <c r="C142" s="78"/>
      <c r="D142" s="78"/>
      <c r="E142" s="78"/>
      <c r="F142" s="78"/>
      <c r="G142" s="78"/>
      <c r="H142" s="78"/>
      <c r="I142" s="78"/>
      <c r="J142" s="78"/>
    </row>
    <row r="143" spans="1:11" s="154" customFormat="1" ht="12.75" x14ac:dyDescent="0.25">
      <c r="A143" s="125" t="s">
        <v>123</v>
      </c>
      <c r="B143" s="84" t="s">
        <v>252</v>
      </c>
      <c r="C143" s="78"/>
      <c r="D143" s="78"/>
      <c r="E143" s="78"/>
      <c r="F143" s="78"/>
      <c r="G143" s="78"/>
      <c r="H143" s="78"/>
      <c r="I143" s="78"/>
      <c r="J143" s="78"/>
    </row>
    <row r="144" spans="1:11" s="154" customFormat="1" ht="12.75" x14ac:dyDescent="0.25">
      <c r="A144" s="125" t="s">
        <v>125</v>
      </c>
      <c r="B144" s="84" t="s">
        <v>253</v>
      </c>
      <c r="C144" s="78"/>
      <c r="D144" s="78"/>
      <c r="E144" s="78"/>
      <c r="F144" s="78"/>
      <c r="G144" s="78"/>
      <c r="H144" s="78"/>
      <c r="I144" s="78"/>
      <c r="J144" s="78"/>
    </row>
    <row r="145" spans="1:10" ht="15.75" thickBot="1" x14ac:dyDescent="0.3">
      <c r="A145" s="125" t="s">
        <v>127</v>
      </c>
      <c r="B145" s="84" t="s">
        <v>254</v>
      </c>
      <c r="C145" s="78"/>
      <c r="D145" s="78"/>
      <c r="E145" s="78"/>
      <c r="F145" s="78"/>
      <c r="G145" s="78"/>
      <c r="H145" s="78"/>
      <c r="I145" s="78"/>
      <c r="J145" s="78"/>
    </row>
    <row r="146" spans="1:10" ht="15.75" thickBot="1" x14ac:dyDescent="0.3">
      <c r="A146" s="60" t="s">
        <v>129</v>
      </c>
      <c r="B146" s="83" t="s">
        <v>255</v>
      </c>
      <c r="C146" s="162">
        <f t="shared" ref="C146:J146" si="29">+C127+C131+C136+C141</f>
        <v>0</v>
      </c>
      <c r="D146" s="162">
        <f t="shared" si="29"/>
        <v>0</v>
      </c>
      <c r="E146" s="162">
        <f t="shared" si="29"/>
        <v>0</v>
      </c>
      <c r="F146" s="162">
        <f t="shared" si="29"/>
        <v>0</v>
      </c>
      <c r="G146" s="162">
        <f t="shared" si="29"/>
        <v>0</v>
      </c>
      <c r="H146" s="162">
        <f t="shared" si="29"/>
        <v>0</v>
      </c>
      <c r="I146" s="162">
        <f t="shared" si="29"/>
        <v>0</v>
      </c>
      <c r="J146" s="162">
        <f t="shared" si="29"/>
        <v>0</v>
      </c>
    </row>
    <row r="147" spans="1:10" ht="15.75" thickBot="1" x14ac:dyDescent="0.3">
      <c r="A147" s="163" t="s">
        <v>256</v>
      </c>
      <c r="B147" s="164" t="s">
        <v>257</v>
      </c>
      <c r="C147" s="162">
        <f t="shared" ref="C147:J147" si="30">+C126+C146</f>
        <v>35175</v>
      </c>
      <c r="D147" s="162">
        <f t="shared" si="30"/>
        <v>27153</v>
      </c>
      <c r="E147" s="162">
        <f t="shared" si="30"/>
        <v>8022</v>
      </c>
      <c r="F147" s="162">
        <f t="shared" si="30"/>
        <v>0</v>
      </c>
      <c r="G147" s="162">
        <f t="shared" si="30"/>
        <v>35175</v>
      </c>
      <c r="H147" s="162">
        <f t="shared" si="30"/>
        <v>27153</v>
      </c>
      <c r="I147" s="162">
        <f t="shared" si="30"/>
        <v>8022</v>
      </c>
      <c r="J147" s="162">
        <f t="shared" si="30"/>
        <v>0</v>
      </c>
    </row>
    <row r="148" spans="1:10" x14ac:dyDescent="0.25">
      <c r="A148" s="190"/>
      <c r="B148" s="191"/>
      <c r="C148" s="192"/>
      <c r="D148" s="192"/>
      <c r="E148" s="192"/>
      <c r="F148" s="192"/>
      <c r="G148" s="192"/>
      <c r="H148" s="192"/>
      <c r="I148" s="192"/>
      <c r="J148" s="192"/>
    </row>
    <row r="149" spans="1:10" x14ac:dyDescent="0.25">
      <c r="A149" s="190"/>
      <c r="B149" s="191"/>
      <c r="C149" s="192"/>
      <c r="D149" s="192"/>
      <c r="E149" s="192"/>
      <c r="F149" s="192"/>
      <c r="G149" s="192"/>
      <c r="H149" s="192"/>
      <c r="I149" s="192"/>
      <c r="J149" s="192"/>
    </row>
    <row r="150" spans="1:10" x14ac:dyDescent="0.25">
      <c r="A150" s="193"/>
      <c r="B150" s="194"/>
      <c r="C150" s="195"/>
      <c r="D150" s="195"/>
      <c r="E150" s="195"/>
      <c r="F150" s="195"/>
      <c r="G150" s="195"/>
      <c r="H150" s="195"/>
      <c r="I150" s="195"/>
      <c r="J150" s="195"/>
    </row>
    <row r="151" spans="1:10" x14ac:dyDescent="0.25">
      <c r="A151" s="165"/>
      <c r="B151" s="166"/>
      <c r="C151" s="167"/>
      <c r="D151" s="168"/>
      <c r="E151" s="168"/>
      <c r="F151" s="168"/>
      <c r="G151" s="167"/>
      <c r="H151" s="168"/>
      <c r="I151" s="168"/>
      <c r="J151" s="168"/>
    </row>
    <row r="152" spans="1:10" x14ac:dyDescent="0.25">
      <c r="A152" s="165"/>
      <c r="B152" s="166"/>
      <c r="C152" s="168"/>
      <c r="D152" s="168"/>
      <c r="E152" s="168"/>
      <c r="F152" s="168"/>
      <c r="G152" s="168"/>
      <c r="H152" s="168"/>
      <c r="I152" s="168"/>
      <c r="J152" s="168"/>
    </row>
    <row r="153" spans="1:10" x14ac:dyDescent="0.25">
      <c r="A153" s="193"/>
      <c r="B153" s="194"/>
      <c r="C153" s="195"/>
      <c r="D153" s="195"/>
      <c r="E153" s="195"/>
      <c r="F153" s="195"/>
      <c r="G153" s="195"/>
      <c r="H153" s="195"/>
      <c r="I153" s="195"/>
      <c r="J153" s="195"/>
    </row>
    <row r="154" spans="1:10" x14ac:dyDescent="0.25">
      <c r="A154" s="193"/>
      <c r="B154" s="194"/>
      <c r="C154" s="195"/>
      <c r="D154" s="195"/>
      <c r="E154" s="195"/>
      <c r="F154" s="195"/>
      <c r="G154" s="195"/>
      <c r="H154" s="195"/>
      <c r="I154" s="195"/>
      <c r="J154" s="195"/>
    </row>
    <row r="155" spans="1:10" x14ac:dyDescent="0.25">
      <c r="A155" s="193"/>
      <c r="B155" s="194"/>
      <c r="C155" s="195"/>
      <c r="D155" s="195"/>
      <c r="E155" s="195"/>
      <c r="F155" s="195"/>
      <c r="G155" s="195"/>
      <c r="H155" s="195"/>
      <c r="I155" s="195"/>
      <c r="J155" s="195"/>
    </row>
    <row r="156" spans="1:10" x14ac:dyDescent="0.25">
      <c r="A156" s="193"/>
      <c r="B156" s="194"/>
      <c r="C156" s="195"/>
      <c r="D156" s="195"/>
      <c r="E156" s="195"/>
      <c r="F156" s="195"/>
      <c r="G156" s="195"/>
      <c r="H156" s="195"/>
      <c r="I156" s="195"/>
      <c r="J156" s="195"/>
    </row>
  </sheetData>
  <mergeCells count="14">
    <mergeCell ref="I5:I6"/>
    <mergeCell ref="J5:J6"/>
    <mergeCell ref="C90:F90"/>
    <mergeCell ref="G90:J90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ageMargins left="0.19685039370078741" right="0.19685039370078741" top="0.94488188976377963" bottom="0.35433070866141736" header="0.31496062992125984" footer="0.31496062992125984"/>
  <pageSetup paperSize="9" orientation="landscape" r:id="rId1"/>
  <headerFooter>
    <oddHeader>&amp;C&amp;"-,Félkövér"&amp;9Tiszagyulaháza Aprajafalva Óvoda 2015.évi költségvetési bevételei és kiadásai, előirányzat csoportonként és kiemelt előirányzatonként&amp;R&amp;"-,Dőlt"&amp;8 
3. melléklet a 10/2015.(IX. 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view="pageLayout" zoomScaleNormal="100" workbookViewId="0">
      <selection activeCell="G5" sqref="G5:G6"/>
    </sheetView>
  </sheetViews>
  <sheetFormatPr defaultRowHeight="15" x14ac:dyDescent="0.25"/>
  <cols>
    <col min="1" max="1" width="7.5703125" style="169" customWidth="1"/>
    <col min="2" max="2" width="53.85546875" style="170" customWidth="1"/>
    <col min="3" max="3" width="8.85546875" style="171" customWidth="1"/>
    <col min="4" max="4" width="9" style="171" customWidth="1"/>
    <col min="5" max="5" width="8" style="171" customWidth="1"/>
    <col min="6" max="6" width="8.42578125" style="171" customWidth="1"/>
    <col min="7" max="7" width="8.85546875" style="171" customWidth="1"/>
    <col min="8" max="8" width="9" style="171" customWidth="1"/>
    <col min="9" max="9" width="8" style="171" customWidth="1"/>
    <col min="10" max="10" width="8.42578125" style="171" customWidth="1"/>
    <col min="11" max="16384" width="9.140625" style="113"/>
  </cols>
  <sheetData>
    <row r="1" spans="1:10" s="98" customFormat="1" ht="15.75" x14ac:dyDescent="0.25">
      <c r="A1" s="95"/>
      <c r="B1" s="96"/>
      <c r="C1" s="97"/>
      <c r="D1" s="97"/>
      <c r="E1" s="97"/>
      <c r="F1" s="97"/>
      <c r="G1" s="97"/>
      <c r="H1" s="97"/>
      <c r="I1" s="97"/>
      <c r="J1" s="97"/>
    </row>
    <row r="2" spans="1:10" s="107" customFormat="1" ht="14.25" thickBot="1" x14ac:dyDescent="0.3">
      <c r="A2" s="105"/>
      <c r="B2" s="105"/>
      <c r="C2" s="106"/>
      <c r="D2" s="106"/>
      <c r="E2" s="106"/>
      <c r="F2" s="106"/>
      <c r="G2" s="106"/>
      <c r="H2" s="106"/>
      <c r="I2" s="106"/>
      <c r="J2" s="106" t="s">
        <v>2</v>
      </c>
    </row>
    <row r="3" spans="1:10" ht="15.75" thickBot="1" x14ac:dyDescent="0.3">
      <c r="A3" s="108" t="s">
        <v>273</v>
      </c>
      <c r="B3" s="172" t="s">
        <v>263</v>
      </c>
      <c r="C3" s="173" t="s">
        <v>5</v>
      </c>
      <c r="D3" s="111"/>
      <c r="E3" s="111"/>
      <c r="F3" s="112"/>
      <c r="G3" s="173" t="s">
        <v>183</v>
      </c>
      <c r="H3" s="111"/>
      <c r="I3" s="111"/>
      <c r="J3" s="112"/>
    </row>
    <row r="4" spans="1:10" s="117" customFormat="1" ht="16.5" thickBot="1" x14ac:dyDescent="0.3">
      <c r="A4" s="114" t="s">
        <v>7</v>
      </c>
      <c r="B4" s="115" t="s">
        <v>8</v>
      </c>
      <c r="C4" s="116" t="s">
        <v>9</v>
      </c>
      <c r="D4" s="116" t="s">
        <v>10</v>
      </c>
      <c r="E4" s="116" t="s">
        <v>11</v>
      </c>
      <c r="F4" s="116" t="s">
        <v>12</v>
      </c>
      <c r="G4" s="116" t="s">
        <v>13</v>
      </c>
      <c r="H4" s="116" t="s">
        <v>14</v>
      </c>
      <c r="I4" s="116" t="s">
        <v>15</v>
      </c>
      <c r="J4" s="116" t="s">
        <v>16</v>
      </c>
    </row>
    <row r="5" spans="1:10" s="117" customFormat="1" ht="15.75" x14ac:dyDescent="0.25">
      <c r="A5" s="118"/>
      <c r="B5" s="119" t="s">
        <v>265</v>
      </c>
      <c r="C5" s="120" t="s">
        <v>274</v>
      </c>
      <c r="D5" s="118" t="s">
        <v>275</v>
      </c>
      <c r="E5" s="118" t="s">
        <v>276</v>
      </c>
      <c r="F5" s="118" t="s">
        <v>277</v>
      </c>
      <c r="G5" s="120" t="s">
        <v>274</v>
      </c>
      <c r="H5" s="118" t="s">
        <v>275</v>
      </c>
      <c r="I5" s="118" t="s">
        <v>276</v>
      </c>
      <c r="J5" s="118" t="s">
        <v>277</v>
      </c>
    </row>
    <row r="6" spans="1:10" s="117" customFormat="1" ht="16.5" thickBot="1" x14ac:dyDescent="0.3">
      <c r="A6" s="121"/>
      <c r="B6" s="122"/>
      <c r="C6" s="123"/>
      <c r="D6" s="121"/>
      <c r="E6" s="121"/>
      <c r="F6" s="121"/>
      <c r="G6" s="123"/>
      <c r="H6" s="121"/>
      <c r="I6" s="121"/>
      <c r="J6" s="121"/>
    </row>
    <row r="7" spans="1:10" s="117" customFormat="1" ht="16.5" thickBot="1" x14ac:dyDescent="0.3">
      <c r="A7" s="124" t="s">
        <v>21</v>
      </c>
      <c r="B7" s="14" t="s">
        <v>22</v>
      </c>
      <c r="C7" s="15">
        <f>D7+E7+F7</f>
        <v>63160</v>
      </c>
      <c r="D7" s="15">
        <f>D8+D9+D10+D11+D12</f>
        <v>63160</v>
      </c>
      <c r="E7" s="15">
        <f>E8+E9+E10+E11</f>
        <v>0</v>
      </c>
      <c r="F7" s="15">
        <f>F8+F9+F10+F11</f>
        <v>0</v>
      </c>
      <c r="G7" s="15">
        <f>H7+I7+J7</f>
        <v>46889</v>
      </c>
      <c r="H7" s="15">
        <f>H8+H9+H10+H11+H12</f>
        <v>46889</v>
      </c>
      <c r="I7" s="15">
        <f>I8+I9+I10+I11</f>
        <v>0</v>
      </c>
      <c r="J7" s="15">
        <f>J8+J9+J10+J11</f>
        <v>0</v>
      </c>
    </row>
    <row r="8" spans="1:10" s="127" customFormat="1" x14ac:dyDescent="0.2">
      <c r="A8" s="125" t="s">
        <v>23</v>
      </c>
      <c r="B8" s="126" t="s">
        <v>24</v>
      </c>
      <c r="C8" s="18">
        <f>D8+E8+F8</f>
        <v>17622</v>
      </c>
      <c r="D8" s="18">
        <v>17622</v>
      </c>
      <c r="E8" s="18"/>
      <c r="F8" s="18"/>
      <c r="G8" s="18">
        <f>H8+I8+J8</f>
        <v>13762</v>
      </c>
      <c r="H8" s="18">
        <v>13762</v>
      </c>
      <c r="I8" s="18"/>
      <c r="J8" s="18"/>
    </row>
    <row r="9" spans="1:10" s="130" customFormat="1" x14ac:dyDescent="0.2">
      <c r="A9" s="128" t="s">
        <v>25</v>
      </c>
      <c r="B9" s="129" t="s">
        <v>26</v>
      </c>
      <c r="C9" s="18">
        <f>D9+E9+F9</f>
        <v>14431</v>
      </c>
      <c r="D9" s="22">
        <v>14431</v>
      </c>
      <c r="E9" s="18"/>
      <c r="F9" s="18"/>
      <c r="G9" s="18">
        <f>H9+I9+J9</f>
        <v>14431</v>
      </c>
      <c r="H9" s="22">
        <v>14431</v>
      </c>
      <c r="I9" s="18"/>
      <c r="J9" s="18"/>
    </row>
    <row r="10" spans="1:10" s="130" customFormat="1" x14ac:dyDescent="0.2">
      <c r="A10" s="128" t="s">
        <v>27</v>
      </c>
      <c r="B10" s="129" t="s">
        <v>28</v>
      </c>
      <c r="C10" s="18">
        <f>D10+E10+F10</f>
        <v>15035</v>
      </c>
      <c r="D10" s="22">
        <v>15035</v>
      </c>
      <c r="E10" s="18"/>
      <c r="F10" s="18"/>
      <c r="G10" s="18">
        <f>H10+I10+J10</f>
        <v>16301</v>
      </c>
      <c r="H10" s="22">
        <v>16301</v>
      </c>
      <c r="I10" s="18"/>
      <c r="J10" s="18"/>
    </row>
    <row r="11" spans="1:10" s="130" customFormat="1" x14ac:dyDescent="0.2">
      <c r="A11" s="128" t="s">
        <v>29</v>
      </c>
      <c r="B11" s="129" t="s">
        <v>30</v>
      </c>
      <c r="C11" s="18">
        <f>D11+E11+F11</f>
        <v>1200</v>
      </c>
      <c r="D11" s="22">
        <v>1200</v>
      </c>
      <c r="E11" s="18"/>
      <c r="F11" s="18"/>
      <c r="G11" s="18">
        <f>H11+I11+J11</f>
        <v>1200</v>
      </c>
      <c r="H11" s="22">
        <v>1200</v>
      </c>
      <c r="I11" s="18"/>
      <c r="J11" s="18"/>
    </row>
    <row r="12" spans="1:10" s="127" customFormat="1" ht="15.75" thickBot="1" x14ac:dyDescent="0.25">
      <c r="A12" s="132" t="s">
        <v>191</v>
      </c>
      <c r="B12" s="133" t="s">
        <v>281</v>
      </c>
      <c r="C12" s="18">
        <v>14872</v>
      </c>
      <c r="D12" s="18">
        <v>14872</v>
      </c>
      <c r="E12" s="18"/>
      <c r="F12" s="18"/>
      <c r="G12" s="18">
        <v>14872</v>
      </c>
      <c r="H12" s="18">
        <v>1195</v>
      </c>
      <c r="I12" s="18"/>
      <c r="J12" s="18"/>
    </row>
    <row r="13" spans="1:10" s="127" customFormat="1" ht="21.75" thickBot="1" x14ac:dyDescent="0.3">
      <c r="A13" s="60" t="s">
        <v>33</v>
      </c>
      <c r="B13" s="131" t="s">
        <v>34</v>
      </c>
      <c r="C13" s="15">
        <f>+C14+C15+C16+C17+C18</f>
        <v>21671</v>
      </c>
      <c r="D13" s="15">
        <f>+D14+D15+D16+D17+D18</f>
        <v>0</v>
      </c>
      <c r="E13" s="15">
        <f>C13+D13</f>
        <v>21671</v>
      </c>
      <c r="F13" s="15">
        <f>D13+E13</f>
        <v>21671</v>
      </c>
      <c r="G13" s="15">
        <f>+G14+G15+G16+G17+G18</f>
        <v>73582</v>
      </c>
      <c r="H13" s="15">
        <f>+H14+H15+H16+H17+H18</f>
        <v>0</v>
      </c>
      <c r="I13" s="15">
        <f t="shared" ref="I13:J17" si="0">G13+H13</f>
        <v>73582</v>
      </c>
      <c r="J13" s="15">
        <f t="shared" si="0"/>
        <v>73582</v>
      </c>
    </row>
    <row r="14" spans="1:10" s="127" customFormat="1" x14ac:dyDescent="0.2">
      <c r="A14" s="125" t="s">
        <v>35</v>
      </c>
      <c r="B14" s="126" t="s">
        <v>36</v>
      </c>
      <c r="C14" s="18"/>
      <c r="D14" s="18"/>
      <c r="E14" s="18">
        <f>C14+D14</f>
        <v>0</v>
      </c>
      <c r="F14" s="18">
        <f>D14+E14</f>
        <v>0</v>
      </c>
      <c r="G14" s="18"/>
      <c r="H14" s="18"/>
      <c r="I14" s="18">
        <f t="shared" si="0"/>
        <v>0</v>
      </c>
      <c r="J14" s="18">
        <f t="shared" si="0"/>
        <v>0</v>
      </c>
    </row>
    <row r="15" spans="1:10" s="127" customFormat="1" x14ac:dyDescent="0.2">
      <c r="A15" s="128" t="s">
        <v>37</v>
      </c>
      <c r="B15" s="129" t="s">
        <v>38</v>
      </c>
      <c r="C15" s="22"/>
      <c r="D15" s="22"/>
      <c r="E15" s="18">
        <f t="shared" ref="E15:F17" si="1">C15+D15</f>
        <v>0</v>
      </c>
      <c r="F15" s="18">
        <f t="shared" si="1"/>
        <v>0</v>
      </c>
      <c r="G15" s="22"/>
      <c r="H15" s="22"/>
      <c r="I15" s="18">
        <f t="shared" si="0"/>
        <v>0</v>
      </c>
      <c r="J15" s="18">
        <f t="shared" si="0"/>
        <v>0</v>
      </c>
    </row>
    <row r="16" spans="1:10" s="127" customFormat="1" x14ac:dyDescent="0.2">
      <c r="A16" s="128" t="s">
        <v>39</v>
      </c>
      <c r="B16" s="129" t="s">
        <v>40</v>
      </c>
      <c r="C16" s="22"/>
      <c r="D16" s="22"/>
      <c r="E16" s="18">
        <f t="shared" si="1"/>
        <v>0</v>
      </c>
      <c r="F16" s="18">
        <f t="shared" si="1"/>
        <v>0</v>
      </c>
      <c r="G16" s="22"/>
      <c r="H16" s="22"/>
      <c r="I16" s="18">
        <f t="shared" si="0"/>
        <v>0</v>
      </c>
      <c r="J16" s="18">
        <f t="shared" si="0"/>
        <v>0</v>
      </c>
    </row>
    <row r="17" spans="1:10" s="127" customFormat="1" x14ac:dyDescent="0.2">
      <c r="A17" s="128" t="s">
        <v>41</v>
      </c>
      <c r="B17" s="129" t="s">
        <v>42</v>
      </c>
      <c r="C17" s="22"/>
      <c r="D17" s="22"/>
      <c r="E17" s="18">
        <f t="shared" si="1"/>
        <v>0</v>
      </c>
      <c r="F17" s="18">
        <f t="shared" si="1"/>
        <v>0</v>
      </c>
      <c r="G17" s="22"/>
      <c r="H17" s="22"/>
      <c r="I17" s="18">
        <f t="shared" si="0"/>
        <v>0</v>
      </c>
      <c r="J17" s="18">
        <f t="shared" si="0"/>
        <v>0</v>
      </c>
    </row>
    <row r="18" spans="1:10" s="127" customFormat="1" x14ac:dyDescent="0.2">
      <c r="A18" s="128" t="s">
        <v>43</v>
      </c>
      <c r="B18" s="129" t="s">
        <v>44</v>
      </c>
      <c r="C18" s="22">
        <v>21671</v>
      </c>
      <c r="D18" s="22"/>
      <c r="E18" s="18">
        <v>21671</v>
      </c>
      <c r="F18" s="18"/>
      <c r="G18" s="22">
        <v>73582</v>
      </c>
      <c r="H18" s="22"/>
      <c r="I18" s="18">
        <v>73582</v>
      </c>
      <c r="J18" s="18"/>
    </row>
    <row r="19" spans="1:10" s="130" customFormat="1" ht="15.75" thickBot="1" x14ac:dyDescent="0.25">
      <c r="A19" s="132" t="s">
        <v>45</v>
      </c>
      <c r="B19" s="133" t="s">
        <v>46</v>
      </c>
      <c r="C19" s="25">
        <v>21671</v>
      </c>
      <c r="D19" s="25"/>
      <c r="E19" s="18">
        <v>21671</v>
      </c>
      <c r="F19" s="18"/>
      <c r="G19" s="25">
        <v>21671</v>
      </c>
      <c r="H19" s="25"/>
      <c r="I19" s="18">
        <v>21671</v>
      </c>
      <c r="J19" s="18"/>
    </row>
    <row r="20" spans="1:10" s="130" customFormat="1" ht="21.75" thickBot="1" x14ac:dyDescent="0.3">
      <c r="A20" s="60" t="s">
        <v>47</v>
      </c>
      <c r="B20" s="14" t="s">
        <v>48</v>
      </c>
      <c r="C20" s="15">
        <f>D20+E20+F20</f>
        <v>52096</v>
      </c>
      <c r="D20" s="15">
        <f>D21+D22+D23+D24+D25</f>
        <v>0</v>
      </c>
      <c r="E20" s="15">
        <f>E21+E22+E23+E24+E25</f>
        <v>52096</v>
      </c>
      <c r="F20" s="15">
        <f>F21+F22+F23+F24+F25</f>
        <v>0</v>
      </c>
      <c r="G20" s="15">
        <f>H20+I20+J20</f>
        <v>92453</v>
      </c>
      <c r="H20" s="15">
        <f>H21+H22+H23+H24+H25</f>
        <v>0</v>
      </c>
      <c r="I20" s="15">
        <f>I21+I22+I23+I24+I25</f>
        <v>92453</v>
      </c>
      <c r="J20" s="15">
        <f>J21+J22+J23+J24+J25</f>
        <v>0</v>
      </c>
    </row>
    <row r="21" spans="1:10" s="130" customFormat="1" x14ac:dyDescent="0.2">
      <c r="A21" s="125" t="s">
        <v>49</v>
      </c>
      <c r="B21" s="126" t="s">
        <v>50</v>
      </c>
      <c r="C21" s="18">
        <f>D21+E21+F21</f>
        <v>0</v>
      </c>
      <c r="D21" s="18"/>
      <c r="E21" s="18"/>
      <c r="F21" s="18"/>
      <c r="G21" s="18">
        <f>H21+I21+J21</f>
        <v>40357</v>
      </c>
      <c r="H21" s="18"/>
      <c r="I21" s="18">
        <v>40357</v>
      </c>
      <c r="J21" s="18"/>
    </row>
    <row r="22" spans="1:10" s="127" customFormat="1" x14ac:dyDescent="0.2">
      <c r="A22" s="128" t="s">
        <v>51</v>
      </c>
      <c r="B22" s="129" t="s">
        <v>52</v>
      </c>
      <c r="C22" s="18">
        <f>D22+E22+F22</f>
        <v>0</v>
      </c>
      <c r="D22" s="22"/>
      <c r="E22" s="18"/>
      <c r="F22" s="18"/>
      <c r="G22" s="18">
        <f>H22+I22+J22</f>
        <v>0</v>
      </c>
      <c r="H22" s="22"/>
      <c r="I22" s="18"/>
      <c r="J22" s="18"/>
    </row>
    <row r="23" spans="1:10" s="130" customFormat="1" x14ac:dyDescent="0.2">
      <c r="A23" s="128" t="s">
        <v>53</v>
      </c>
      <c r="B23" s="129" t="s">
        <v>54</v>
      </c>
      <c r="C23" s="18">
        <f>D23+E23+F23</f>
        <v>0</v>
      </c>
      <c r="D23" s="22"/>
      <c r="E23" s="18"/>
      <c r="F23" s="18"/>
      <c r="G23" s="18">
        <f>H23+I23+J23</f>
        <v>0</v>
      </c>
      <c r="H23" s="22"/>
      <c r="I23" s="18"/>
      <c r="J23" s="18"/>
    </row>
    <row r="24" spans="1:10" s="130" customFormat="1" x14ac:dyDescent="0.2">
      <c r="A24" s="128" t="s">
        <v>55</v>
      </c>
      <c r="B24" s="129" t="s">
        <v>56</v>
      </c>
      <c r="C24" s="18">
        <f>D24+E24+F24</f>
        <v>0</v>
      </c>
      <c r="D24" s="22"/>
      <c r="E24" s="18"/>
      <c r="F24" s="18"/>
      <c r="G24" s="18">
        <f>H24+I24+J24</f>
        <v>0</v>
      </c>
      <c r="H24" s="22"/>
      <c r="I24" s="18"/>
      <c r="J24" s="18"/>
    </row>
    <row r="25" spans="1:10" s="130" customFormat="1" x14ac:dyDescent="0.2">
      <c r="A25" s="128" t="s">
        <v>57</v>
      </c>
      <c r="B25" s="129" t="s">
        <v>58</v>
      </c>
      <c r="C25" s="22">
        <v>52096</v>
      </c>
      <c r="D25" s="22">
        <f t="shared" ref="D25:J25" si="2">D26</f>
        <v>0</v>
      </c>
      <c r="E25" s="22">
        <v>52096</v>
      </c>
      <c r="F25" s="22">
        <f t="shared" si="2"/>
        <v>0</v>
      </c>
      <c r="G25" s="22">
        <v>52096</v>
      </c>
      <c r="H25" s="22">
        <f t="shared" si="2"/>
        <v>0</v>
      </c>
      <c r="I25" s="22">
        <v>52096</v>
      </c>
      <c r="J25" s="22">
        <f t="shared" si="2"/>
        <v>0</v>
      </c>
    </row>
    <row r="26" spans="1:10" s="130" customFormat="1" ht="15.75" thickBot="1" x14ac:dyDescent="0.25">
      <c r="A26" s="132" t="s">
        <v>59</v>
      </c>
      <c r="B26" s="133" t="s">
        <v>60</v>
      </c>
      <c r="C26" s="25">
        <v>52096</v>
      </c>
      <c r="D26" s="25">
        <v>0</v>
      </c>
      <c r="E26" s="18">
        <v>52096</v>
      </c>
      <c r="F26" s="18"/>
      <c r="G26" s="25">
        <v>52096</v>
      </c>
      <c r="H26" s="25">
        <v>0</v>
      </c>
      <c r="I26" s="18">
        <v>52096</v>
      </c>
      <c r="J26" s="18"/>
    </row>
    <row r="27" spans="1:10" s="130" customFormat="1" ht="15.75" thickBot="1" x14ac:dyDescent="0.3">
      <c r="A27" s="60" t="s">
        <v>61</v>
      </c>
      <c r="B27" s="14" t="s">
        <v>62</v>
      </c>
      <c r="C27" s="42">
        <f>D27+E27+F27</f>
        <v>7590</v>
      </c>
      <c r="D27" s="42">
        <f>D28+D31+D32+D33</f>
        <v>7590</v>
      </c>
      <c r="E27" s="42"/>
      <c r="F27" s="42"/>
      <c r="G27" s="42">
        <f>H27+I27+J27</f>
        <v>7590</v>
      </c>
      <c r="H27" s="42">
        <f>H28+H31+H32+H33</f>
        <v>7590</v>
      </c>
      <c r="I27" s="42"/>
      <c r="J27" s="42"/>
    </row>
    <row r="28" spans="1:10" s="130" customFormat="1" x14ac:dyDescent="0.2">
      <c r="A28" s="125" t="s">
        <v>63</v>
      </c>
      <c r="B28" s="126" t="s">
        <v>64</v>
      </c>
      <c r="C28" s="134">
        <f t="shared" ref="C28:J28" si="3">C29+C30</f>
        <v>6000</v>
      </c>
      <c r="D28" s="134">
        <f t="shared" si="3"/>
        <v>6000</v>
      </c>
      <c r="E28" s="134">
        <f t="shared" si="3"/>
        <v>0</v>
      </c>
      <c r="F28" s="134">
        <f t="shared" si="3"/>
        <v>0</v>
      </c>
      <c r="G28" s="134">
        <f t="shared" si="3"/>
        <v>6000</v>
      </c>
      <c r="H28" s="134">
        <f t="shared" si="3"/>
        <v>6000</v>
      </c>
      <c r="I28" s="134">
        <f t="shared" si="3"/>
        <v>0</v>
      </c>
      <c r="J28" s="134">
        <f t="shared" si="3"/>
        <v>0</v>
      </c>
    </row>
    <row r="29" spans="1:10" s="130" customFormat="1" x14ac:dyDescent="0.2">
      <c r="A29" s="128" t="s">
        <v>65</v>
      </c>
      <c r="B29" s="129" t="s">
        <v>66</v>
      </c>
      <c r="C29" s="22">
        <f t="shared" ref="C29:C43" si="4">D29+E29+F29</f>
        <v>2000</v>
      </c>
      <c r="D29" s="22">
        <v>2000</v>
      </c>
      <c r="E29" s="134"/>
      <c r="F29" s="134"/>
      <c r="G29" s="22">
        <f t="shared" ref="G29:G41" si="5">H29+I29+J29</f>
        <v>2000</v>
      </c>
      <c r="H29" s="22">
        <v>2000</v>
      </c>
      <c r="I29" s="134"/>
      <c r="J29" s="134"/>
    </row>
    <row r="30" spans="1:10" s="130" customFormat="1" x14ac:dyDescent="0.2">
      <c r="A30" s="128" t="s">
        <v>67</v>
      </c>
      <c r="B30" s="129" t="s">
        <v>68</v>
      </c>
      <c r="C30" s="22">
        <f t="shared" si="4"/>
        <v>4000</v>
      </c>
      <c r="D30" s="22">
        <v>4000</v>
      </c>
      <c r="E30" s="134"/>
      <c r="F30" s="134"/>
      <c r="G30" s="22">
        <f t="shared" si="5"/>
        <v>4000</v>
      </c>
      <c r="H30" s="22">
        <v>4000</v>
      </c>
      <c r="I30" s="134"/>
      <c r="J30" s="134"/>
    </row>
    <row r="31" spans="1:10" s="130" customFormat="1" x14ac:dyDescent="0.2">
      <c r="A31" s="128" t="s">
        <v>69</v>
      </c>
      <c r="B31" s="129" t="s">
        <v>70</v>
      </c>
      <c r="C31" s="22">
        <f t="shared" si="4"/>
        <v>940</v>
      </c>
      <c r="D31" s="22">
        <v>940</v>
      </c>
      <c r="E31" s="134"/>
      <c r="F31" s="134"/>
      <c r="G31" s="22">
        <f t="shared" si="5"/>
        <v>940</v>
      </c>
      <c r="H31" s="22">
        <v>940</v>
      </c>
      <c r="I31" s="134"/>
      <c r="J31" s="134"/>
    </row>
    <row r="32" spans="1:10" s="130" customFormat="1" x14ac:dyDescent="0.2">
      <c r="A32" s="128" t="s">
        <v>71</v>
      </c>
      <c r="B32" s="129" t="s">
        <v>72</v>
      </c>
      <c r="C32" s="22">
        <f t="shared" si="4"/>
        <v>500</v>
      </c>
      <c r="D32" s="22">
        <v>500</v>
      </c>
      <c r="E32" s="134"/>
      <c r="F32" s="134"/>
      <c r="G32" s="22">
        <f t="shared" si="5"/>
        <v>500</v>
      </c>
      <c r="H32" s="22">
        <v>500</v>
      </c>
      <c r="I32" s="134"/>
      <c r="J32" s="134"/>
    </row>
    <row r="33" spans="1:10" s="130" customFormat="1" ht="15.75" thickBot="1" x14ac:dyDescent="0.25">
      <c r="A33" s="132" t="s">
        <v>73</v>
      </c>
      <c r="B33" s="133" t="s">
        <v>74</v>
      </c>
      <c r="C33" s="22">
        <f t="shared" si="4"/>
        <v>150</v>
      </c>
      <c r="D33" s="25">
        <v>150</v>
      </c>
      <c r="E33" s="134"/>
      <c r="F33" s="134"/>
      <c r="G33" s="22">
        <f t="shared" si="5"/>
        <v>150</v>
      </c>
      <c r="H33" s="25">
        <v>150</v>
      </c>
      <c r="I33" s="134"/>
      <c r="J33" s="134"/>
    </row>
    <row r="34" spans="1:10" s="130" customFormat="1" ht="15.75" thickBot="1" x14ac:dyDescent="0.3">
      <c r="A34" s="60" t="s">
        <v>75</v>
      </c>
      <c r="B34" s="14" t="s">
        <v>76</v>
      </c>
      <c r="C34" s="15">
        <f t="shared" si="4"/>
        <v>6827</v>
      </c>
      <c r="D34" s="15">
        <f>D35+D36+D37+D38+D39+D40+D41+D42+D43+D44</f>
        <v>6141</v>
      </c>
      <c r="E34" s="15">
        <f>E35+E36+E37+E38+E39+E40+E41+E42+E43+E44</f>
        <v>686</v>
      </c>
      <c r="F34" s="15">
        <f>F35+F36+F37+F38+F39+F40+F41+F42+F43+F44</f>
        <v>0</v>
      </c>
      <c r="G34" s="15">
        <f t="shared" si="5"/>
        <v>29275</v>
      </c>
      <c r="H34" s="15">
        <f>H35+H36+H37+H38+H39+H40+H41+H42+H43+H44</f>
        <v>5746</v>
      </c>
      <c r="I34" s="15">
        <f>I35+I36+I37+I38+I39+I40+I41+I42+I43+I44</f>
        <v>23529</v>
      </c>
      <c r="J34" s="15">
        <f>J35+J36+J37+J38+J39+J40+J41+J42+J43+J44</f>
        <v>0</v>
      </c>
    </row>
    <row r="35" spans="1:10" s="130" customFormat="1" x14ac:dyDescent="0.2">
      <c r="A35" s="125" t="s">
        <v>77</v>
      </c>
      <c r="B35" s="126" t="s">
        <v>78</v>
      </c>
      <c r="C35" s="18">
        <f t="shared" si="4"/>
        <v>0</v>
      </c>
      <c r="D35" s="18"/>
      <c r="E35" s="18">
        <v>0</v>
      </c>
      <c r="F35" s="18">
        <v>0</v>
      </c>
      <c r="G35" s="18">
        <f t="shared" si="5"/>
        <v>1100</v>
      </c>
      <c r="H35" s="18"/>
      <c r="I35" s="18">
        <v>1100</v>
      </c>
      <c r="J35" s="18">
        <v>0</v>
      </c>
    </row>
    <row r="36" spans="1:10" s="130" customFormat="1" x14ac:dyDescent="0.2">
      <c r="A36" s="128" t="s">
        <v>79</v>
      </c>
      <c r="B36" s="129" t="s">
        <v>80</v>
      </c>
      <c r="C36" s="18">
        <f t="shared" si="4"/>
        <v>541</v>
      </c>
      <c r="D36" s="22"/>
      <c r="E36" s="18">
        <v>541</v>
      </c>
      <c r="F36" s="18">
        <v>0</v>
      </c>
      <c r="G36" s="18">
        <f t="shared" si="5"/>
        <v>541</v>
      </c>
      <c r="H36" s="22"/>
      <c r="I36" s="18">
        <v>541</v>
      </c>
      <c r="J36" s="18">
        <v>0</v>
      </c>
    </row>
    <row r="37" spans="1:10" s="130" customFormat="1" x14ac:dyDescent="0.2">
      <c r="A37" s="128" t="s">
        <v>81</v>
      </c>
      <c r="B37" s="129" t="s">
        <v>82</v>
      </c>
      <c r="C37" s="18">
        <f t="shared" si="4"/>
        <v>2000</v>
      </c>
      <c r="D37" s="22">
        <v>2000</v>
      </c>
      <c r="E37" s="18">
        <v>0</v>
      </c>
      <c r="F37" s="18">
        <v>0</v>
      </c>
      <c r="G37" s="18">
        <f t="shared" si="5"/>
        <v>2000</v>
      </c>
      <c r="H37" s="22">
        <v>2000</v>
      </c>
      <c r="I37" s="18">
        <v>0</v>
      </c>
      <c r="J37" s="18">
        <v>0</v>
      </c>
    </row>
    <row r="38" spans="1:10" s="130" customFormat="1" x14ac:dyDescent="0.2">
      <c r="A38" s="128" t="s">
        <v>83</v>
      </c>
      <c r="B38" s="129" t="s">
        <v>84</v>
      </c>
      <c r="C38" s="18">
        <f t="shared" si="4"/>
        <v>43</v>
      </c>
      <c r="D38" s="22">
        <v>43</v>
      </c>
      <c r="E38" s="18">
        <v>0</v>
      </c>
      <c r="F38" s="18">
        <v>0</v>
      </c>
      <c r="G38" s="18">
        <v>21743</v>
      </c>
      <c r="H38" s="22"/>
      <c r="I38" s="18">
        <v>21743</v>
      </c>
      <c r="J38" s="18">
        <v>0</v>
      </c>
    </row>
    <row r="39" spans="1:10" s="130" customFormat="1" x14ac:dyDescent="0.2">
      <c r="A39" s="128" t="s">
        <v>85</v>
      </c>
      <c r="B39" s="129" t="s">
        <v>86</v>
      </c>
      <c r="C39" s="18">
        <f t="shared" si="4"/>
        <v>2520</v>
      </c>
      <c r="D39" s="22">
        <v>2520</v>
      </c>
      <c r="E39" s="18">
        <v>0</v>
      </c>
      <c r="F39" s="18">
        <v>0</v>
      </c>
      <c r="G39" s="18">
        <v>2400</v>
      </c>
      <c r="H39" s="22">
        <v>2400</v>
      </c>
      <c r="I39" s="18">
        <v>0</v>
      </c>
      <c r="J39" s="18">
        <v>0</v>
      </c>
    </row>
    <row r="40" spans="1:10" s="130" customFormat="1" x14ac:dyDescent="0.2">
      <c r="A40" s="128" t="s">
        <v>87</v>
      </c>
      <c r="B40" s="129" t="s">
        <v>88</v>
      </c>
      <c r="C40" s="18">
        <f t="shared" si="4"/>
        <v>1213</v>
      </c>
      <c r="D40" s="22">
        <f>1213-E40</f>
        <v>1068</v>
      </c>
      <c r="E40" s="18">
        <v>145</v>
      </c>
      <c r="F40" s="18">
        <v>0</v>
      </c>
      <c r="G40" s="18">
        <v>1231</v>
      </c>
      <c r="H40" s="22">
        <f>1231-I40</f>
        <v>1086</v>
      </c>
      <c r="I40" s="18">
        <v>145</v>
      </c>
      <c r="J40" s="18">
        <v>0</v>
      </c>
    </row>
    <row r="41" spans="1:10" s="130" customFormat="1" x14ac:dyDescent="0.2">
      <c r="A41" s="128" t="s">
        <v>89</v>
      </c>
      <c r="B41" s="129" t="s">
        <v>90</v>
      </c>
      <c r="C41" s="18">
        <f t="shared" si="4"/>
        <v>0</v>
      </c>
      <c r="D41" s="22">
        <v>0</v>
      </c>
      <c r="E41" s="18">
        <v>0</v>
      </c>
      <c r="F41" s="18">
        <v>0</v>
      </c>
      <c r="G41" s="18">
        <f t="shared" si="5"/>
        <v>0</v>
      </c>
      <c r="H41" s="22">
        <v>0</v>
      </c>
      <c r="I41" s="18">
        <v>0</v>
      </c>
      <c r="J41" s="18">
        <v>0</v>
      </c>
    </row>
    <row r="42" spans="1:10" s="130" customFormat="1" x14ac:dyDescent="0.2">
      <c r="A42" s="128" t="s">
        <v>91</v>
      </c>
      <c r="B42" s="129" t="s">
        <v>92</v>
      </c>
      <c r="C42" s="18">
        <v>60</v>
      </c>
      <c r="D42" s="22">
        <v>60</v>
      </c>
      <c r="E42" s="18">
        <v>0</v>
      </c>
      <c r="F42" s="18">
        <v>0</v>
      </c>
      <c r="G42" s="18">
        <v>60</v>
      </c>
      <c r="H42" s="22">
        <v>60</v>
      </c>
      <c r="I42" s="18">
        <v>0</v>
      </c>
      <c r="J42" s="18">
        <v>0</v>
      </c>
    </row>
    <row r="43" spans="1:10" s="130" customFormat="1" x14ac:dyDescent="0.2">
      <c r="A43" s="128" t="s">
        <v>93</v>
      </c>
      <c r="B43" s="129" t="s">
        <v>94</v>
      </c>
      <c r="C43" s="18">
        <f t="shared" si="4"/>
        <v>0</v>
      </c>
      <c r="D43" s="32"/>
      <c r="E43" s="18">
        <v>0</v>
      </c>
      <c r="F43" s="18">
        <v>0</v>
      </c>
      <c r="G43" s="18">
        <f>H43+I43+J43</f>
        <v>0</v>
      </c>
      <c r="H43" s="32"/>
      <c r="I43" s="18">
        <v>0</v>
      </c>
      <c r="J43" s="18">
        <v>0</v>
      </c>
    </row>
    <row r="44" spans="1:10" s="130" customFormat="1" ht="15.75" thickBot="1" x14ac:dyDescent="0.25">
      <c r="A44" s="132" t="s">
        <v>95</v>
      </c>
      <c r="B44" s="133" t="s">
        <v>96</v>
      </c>
      <c r="C44" s="18">
        <v>450</v>
      </c>
      <c r="D44" s="37">
        <v>450</v>
      </c>
      <c r="E44" s="26">
        <v>0</v>
      </c>
      <c r="F44" s="26">
        <v>0</v>
      </c>
      <c r="G44" s="18">
        <v>200</v>
      </c>
      <c r="H44" s="37">
        <v>200</v>
      </c>
      <c r="I44" s="26">
        <v>0</v>
      </c>
      <c r="J44" s="26">
        <v>0</v>
      </c>
    </row>
    <row r="45" spans="1:10" s="130" customFormat="1" ht="15.75" thickBot="1" x14ac:dyDescent="0.3">
      <c r="A45" s="60" t="s">
        <v>97</v>
      </c>
      <c r="B45" s="14" t="s">
        <v>98</v>
      </c>
      <c r="C45" s="15">
        <f>SUM(C46:C50)</f>
        <v>0</v>
      </c>
      <c r="D45" s="15">
        <f>SUM(D46:D50)</f>
        <v>0</v>
      </c>
      <c r="E45" s="135">
        <f>D45+C45</f>
        <v>0</v>
      </c>
      <c r="F45" s="181">
        <f>E45+D45</f>
        <v>0</v>
      </c>
      <c r="G45" s="15">
        <f>SUM(G46:G50)</f>
        <v>1900</v>
      </c>
      <c r="H45" s="15">
        <f>SUM(H46:H50)</f>
        <v>0</v>
      </c>
      <c r="I45" s="135">
        <f>H45+G45</f>
        <v>1900</v>
      </c>
      <c r="J45" s="181"/>
    </row>
    <row r="46" spans="1:10" s="130" customFormat="1" x14ac:dyDescent="0.2">
      <c r="A46" s="125" t="s">
        <v>99</v>
      </c>
      <c r="B46" s="126" t="s">
        <v>100</v>
      </c>
      <c r="C46" s="36"/>
      <c r="D46" s="36"/>
      <c r="E46" s="36"/>
      <c r="F46" s="36"/>
      <c r="G46" s="36"/>
      <c r="H46" s="36"/>
      <c r="I46" s="36"/>
      <c r="J46" s="36"/>
    </row>
    <row r="47" spans="1:10" s="130" customFormat="1" x14ac:dyDescent="0.2">
      <c r="A47" s="128" t="s">
        <v>101</v>
      </c>
      <c r="B47" s="129" t="s">
        <v>102</v>
      </c>
      <c r="C47" s="32"/>
      <c r="D47" s="32"/>
      <c r="E47" s="32"/>
      <c r="F47" s="32"/>
      <c r="G47" s="32">
        <v>1900</v>
      </c>
      <c r="H47" s="32"/>
      <c r="I47" s="32">
        <v>1900</v>
      </c>
      <c r="J47" s="32"/>
    </row>
    <row r="48" spans="1:10" s="130" customFormat="1" x14ac:dyDescent="0.2">
      <c r="A48" s="128" t="s">
        <v>103</v>
      </c>
      <c r="B48" s="129" t="s">
        <v>104</v>
      </c>
      <c r="C48" s="32"/>
      <c r="D48" s="32"/>
      <c r="E48" s="32"/>
      <c r="F48" s="32"/>
      <c r="G48" s="32"/>
      <c r="H48" s="32"/>
      <c r="I48" s="32"/>
      <c r="J48" s="32"/>
    </row>
    <row r="49" spans="1:10" s="130" customFormat="1" x14ac:dyDescent="0.2">
      <c r="A49" s="128" t="s">
        <v>105</v>
      </c>
      <c r="B49" s="129" t="s">
        <v>106</v>
      </c>
      <c r="C49" s="32"/>
      <c r="D49" s="32"/>
      <c r="E49" s="32"/>
      <c r="F49" s="32"/>
      <c r="G49" s="32"/>
      <c r="H49" s="32"/>
      <c r="I49" s="32"/>
      <c r="J49" s="32"/>
    </row>
    <row r="50" spans="1:10" s="130" customFormat="1" ht="15.75" thickBot="1" x14ac:dyDescent="0.25">
      <c r="A50" s="132" t="s">
        <v>107</v>
      </c>
      <c r="B50" s="133" t="s">
        <v>108</v>
      </c>
      <c r="C50" s="37"/>
      <c r="D50" s="37"/>
      <c r="E50" s="37"/>
      <c r="F50" s="37"/>
      <c r="G50" s="37"/>
      <c r="H50" s="37"/>
      <c r="I50" s="37"/>
      <c r="J50" s="37"/>
    </row>
    <row r="51" spans="1:10" s="130" customFormat="1" ht="15.75" thickBot="1" x14ac:dyDescent="0.3">
      <c r="A51" s="60" t="s">
        <v>109</v>
      </c>
      <c r="B51" s="14" t="s">
        <v>110</v>
      </c>
      <c r="C51" s="15">
        <f>D51+E51+F51</f>
        <v>13940</v>
      </c>
      <c r="D51" s="15">
        <f>SUM(D52:D54)</f>
        <v>13940</v>
      </c>
      <c r="E51" s="15"/>
      <c r="F51" s="15"/>
      <c r="G51" s="15">
        <f>H51+I51+J51</f>
        <v>925</v>
      </c>
      <c r="H51" s="15">
        <v>925</v>
      </c>
      <c r="I51" s="15"/>
      <c r="J51" s="15"/>
    </row>
    <row r="52" spans="1:10" s="130" customFormat="1" x14ac:dyDescent="0.2">
      <c r="A52" s="125" t="s">
        <v>111</v>
      </c>
      <c r="B52" s="126" t="s">
        <v>112</v>
      </c>
      <c r="C52" s="18"/>
      <c r="D52" s="18"/>
      <c r="E52" s="18">
        <f>C52+D52</f>
        <v>0</v>
      </c>
      <c r="F52" s="18">
        <f>D52+E52</f>
        <v>0</v>
      </c>
      <c r="G52" s="18"/>
      <c r="H52" s="18"/>
      <c r="I52" s="18">
        <f>G52+H52</f>
        <v>0</v>
      </c>
      <c r="J52" s="18">
        <f>H52+I52</f>
        <v>0</v>
      </c>
    </row>
    <row r="53" spans="1:10" s="130" customFormat="1" ht="22.5" x14ac:dyDescent="0.2">
      <c r="A53" s="128" t="s">
        <v>113</v>
      </c>
      <c r="B53" s="129" t="s">
        <v>114</v>
      </c>
      <c r="C53" s="22"/>
      <c r="D53" s="22"/>
      <c r="E53" s="18">
        <f t="shared" ref="E53:F55" si="6">C53+D53</f>
        <v>0</v>
      </c>
      <c r="F53" s="18">
        <f t="shared" si="6"/>
        <v>0</v>
      </c>
      <c r="G53" s="22">
        <v>25</v>
      </c>
      <c r="H53" s="22">
        <v>25</v>
      </c>
      <c r="I53" s="18"/>
      <c r="J53" s="18"/>
    </row>
    <row r="54" spans="1:10" s="130" customFormat="1" x14ac:dyDescent="0.2">
      <c r="A54" s="128" t="s">
        <v>115</v>
      </c>
      <c r="B54" s="129" t="s">
        <v>116</v>
      </c>
      <c r="C54" s="22">
        <f>D54+E54+F54</f>
        <v>13940</v>
      </c>
      <c r="D54" s="22">
        <v>13940</v>
      </c>
      <c r="E54" s="18"/>
      <c r="F54" s="18"/>
      <c r="G54" s="22">
        <v>900</v>
      </c>
      <c r="H54" s="22">
        <v>900</v>
      </c>
      <c r="I54" s="18"/>
      <c r="J54" s="18"/>
    </row>
    <row r="55" spans="1:10" s="130" customFormat="1" ht="15.75" thickBot="1" x14ac:dyDescent="0.25">
      <c r="A55" s="132" t="s">
        <v>117</v>
      </c>
      <c r="B55" s="133" t="s">
        <v>118</v>
      </c>
      <c r="C55" s="25"/>
      <c r="D55" s="25"/>
      <c r="E55" s="18">
        <f t="shared" si="6"/>
        <v>0</v>
      </c>
      <c r="F55" s="18">
        <f t="shared" si="6"/>
        <v>0</v>
      </c>
      <c r="G55" s="25">
        <v>0</v>
      </c>
      <c r="H55" s="25">
        <v>0</v>
      </c>
      <c r="I55" s="18"/>
      <c r="J55" s="18"/>
    </row>
    <row r="56" spans="1:10" s="130" customFormat="1" ht="15.75" thickBot="1" x14ac:dyDescent="0.3">
      <c r="A56" s="60" t="s">
        <v>119</v>
      </c>
      <c r="B56" s="131" t="s">
        <v>120</v>
      </c>
      <c r="C56" s="15">
        <f t="shared" ref="C56:J56" si="7">SUM(C57:C59)</f>
        <v>0</v>
      </c>
      <c r="D56" s="15">
        <f t="shared" si="7"/>
        <v>0</v>
      </c>
      <c r="E56" s="15">
        <f t="shared" si="7"/>
        <v>0</v>
      </c>
      <c r="F56" s="15">
        <f t="shared" si="7"/>
        <v>0</v>
      </c>
      <c r="G56" s="15">
        <f t="shared" si="7"/>
        <v>7999</v>
      </c>
      <c r="H56" s="15">
        <f t="shared" si="7"/>
        <v>0</v>
      </c>
      <c r="I56" s="15">
        <f t="shared" si="7"/>
        <v>7999</v>
      </c>
      <c r="J56" s="15">
        <f t="shared" si="7"/>
        <v>0</v>
      </c>
    </row>
    <row r="57" spans="1:10" s="130" customFormat="1" x14ac:dyDescent="0.2">
      <c r="A57" s="125" t="s">
        <v>121</v>
      </c>
      <c r="B57" s="126" t="s">
        <v>122</v>
      </c>
      <c r="C57" s="32"/>
      <c r="D57" s="32"/>
      <c r="E57" s="32"/>
      <c r="F57" s="32"/>
      <c r="G57" s="32"/>
      <c r="H57" s="32"/>
      <c r="I57" s="32"/>
      <c r="J57" s="32"/>
    </row>
    <row r="58" spans="1:10" s="130" customFormat="1" ht="22.5" x14ac:dyDescent="0.2">
      <c r="A58" s="128" t="s">
        <v>123</v>
      </c>
      <c r="B58" s="129" t="s">
        <v>124</v>
      </c>
      <c r="C58" s="32"/>
      <c r="D58" s="32"/>
      <c r="E58" s="32"/>
      <c r="F58" s="32"/>
      <c r="G58" s="32"/>
      <c r="H58" s="32"/>
      <c r="I58" s="32"/>
      <c r="J58" s="32"/>
    </row>
    <row r="59" spans="1:10" s="130" customFormat="1" x14ac:dyDescent="0.2">
      <c r="A59" s="128" t="s">
        <v>125</v>
      </c>
      <c r="B59" s="129" t="s">
        <v>126</v>
      </c>
      <c r="C59" s="32"/>
      <c r="D59" s="32"/>
      <c r="E59" s="32"/>
      <c r="F59" s="32"/>
      <c r="G59" s="32">
        <v>7999</v>
      </c>
      <c r="H59" s="32"/>
      <c r="I59" s="32">
        <v>7999</v>
      </c>
      <c r="J59" s="32"/>
    </row>
    <row r="60" spans="1:10" s="130" customFormat="1" x14ac:dyDescent="0.2">
      <c r="A60" s="128" t="s">
        <v>127</v>
      </c>
      <c r="B60" s="129" t="s">
        <v>128</v>
      </c>
      <c r="C60" s="32"/>
      <c r="D60" s="32"/>
      <c r="E60" s="32"/>
      <c r="F60" s="32"/>
      <c r="G60" s="32"/>
      <c r="H60" s="32"/>
      <c r="I60" s="32"/>
      <c r="J60" s="32"/>
    </row>
    <row r="61" spans="1:10" s="130" customFormat="1" ht="15.75" thickBot="1" x14ac:dyDescent="0.3">
      <c r="A61" s="124" t="s">
        <v>129</v>
      </c>
      <c r="B61" s="137" t="s">
        <v>130</v>
      </c>
      <c r="C61" s="138">
        <f>D61+E61</f>
        <v>165284</v>
      </c>
      <c r="D61" s="138">
        <f>+D7+D13+D20+D27+D34+D45+D51+D56</f>
        <v>90831</v>
      </c>
      <c r="E61" s="138">
        <f>+E7+E13+E20+E27+E34+E45+E51+E56</f>
        <v>74453</v>
      </c>
      <c r="F61" s="138">
        <v>0</v>
      </c>
      <c r="G61" s="138">
        <f>H61+I61</f>
        <v>260613</v>
      </c>
      <c r="H61" s="138">
        <f>+H7+H13+H20+H27+H34+H45+H51+H56</f>
        <v>61150</v>
      </c>
      <c r="I61" s="138">
        <f>+I7+I13+I20+I27+I34+I45+I51+I56</f>
        <v>199463</v>
      </c>
      <c r="J61" s="138">
        <v>0</v>
      </c>
    </row>
    <row r="62" spans="1:10" s="130" customFormat="1" ht="15.75" thickBot="1" x14ac:dyDescent="0.2">
      <c r="A62" s="139" t="s">
        <v>270</v>
      </c>
      <c r="B62" s="131" t="s">
        <v>132</v>
      </c>
      <c r="C62" s="15">
        <f>D62</f>
        <v>0</v>
      </c>
      <c r="D62" s="15">
        <f>D64+D63</f>
        <v>0</v>
      </c>
      <c r="E62" s="15"/>
      <c r="F62" s="15"/>
      <c r="G62" s="15">
        <f>H62</f>
        <v>0</v>
      </c>
      <c r="H62" s="15">
        <f>H64+H63</f>
        <v>0</v>
      </c>
      <c r="I62" s="15"/>
      <c r="J62" s="15"/>
    </row>
    <row r="63" spans="1:10" s="130" customFormat="1" x14ac:dyDescent="0.2">
      <c r="A63" s="125" t="s">
        <v>133</v>
      </c>
      <c r="B63" s="126" t="s">
        <v>134</v>
      </c>
      <c r="C63" s="32"/>
      <c r="D63" s="32"/>
      <c r="E63" s="32">
        <f>D63+C63</f>
        <v>0</v>
      </c>
      <c r="F63" s="32">
        <f>E63+D63</f>
        <v>0</v>
      </c>
      <c r="G63" s="32"/>
      <c r="H63" s="32"/>
      <c r="I63" s="32">
        <f>H63+G63</f>
        <v>0</v>
      </c>
      <c r="J63" s="32">
        <f>I63+H63</f>
        <v>0</v>
      </c>
    </row>
    <row r="64" spans="1:10" s="130" customFormat="1" x14ac:dyDescent="0.2">
      <c r="A64" s="128" t="s">
        <v>135</v>
      </c>
      <c r="B64" s="129" t="s">
        <v>136</v>
      </c>
      <c r="C64" s="32">
        <f>D64</f>
        <v>0</v>
      </c>
      <c r="D64" s="32">
        <v>0</v>
      </c>
      <c r="E64" s="32"/>
      <c r="F64" s="32"/>
      <c r="G64" s="32">
        <f>H64</f>
        <v>0</v>
      </c>
      <c r="H64" s="32">
        <v>0</v>
      </c>
      <c r="I64" s="32"/>
      <c r="J64" s="32"/>
    </row>
    <row r="65" spans="1:10" s="130" customFormat="1" ht="15.75" thickBot="1" x14ac:dyDescent="0.25">
      <c r="A65" s="132" t="s">
        <v>137</v>
      </c>
      <c r="B65" s="140" t="s">
        <v>138</v>
      </c>
      <c r="C65" s="32">
        <v>0</v>
      </c>
      <c r="D65" s="32"/>
      <c r="E65" s="32">
        <f>D65+C65</f>
        <v>0</v>
      </c>
      <c r="F65" s="32">
        <f>E65+D65</f>
        <v>0</v>
      </c>
      <c r="G65" s="32">
        <v>0</v>
      </c>
      <c r="H65" s="32"/>
      <c r="I65" s="32">
        <f>H65+G65</f>
        <v>0</v>
      </c>
      <c r="J65" s="32">
        <f>I65+H65</f>
        <v>0</v>
      </c>
    </row>
    <row r="66" spans="1:10" s="130" customFormat="1" ht="15.75" thickBot="1" x14ac:dyDescent="0.2">
      <c r="A66" s="139" t="s">
        <v>139</v>
      </c>
      <c r="B66" s="131" t="s">
        <v>140</v>
      </c>
      <c r="C66" s="15">
        <f t="shared" ref="C66:J66" si="8">SUM(C67:C70)</f>
        <v>0</v>
      </c>
      <c r="D66" s="15">
        <f t="shared" si="8"/>
        <v>0</v>
      </c>
      <c r="E66" s="15">
        <f t="shared" si="8"/>
        <v>0</v>
      </c>
      <c r="F66" s="15">
        <f t="shared" si="8"/>
        <v>0</v>
      </c>
      <c r="G66" s="15">
        <f t="shared" si="8"/>
        <v>0</v>
      </c>
      <c r="H66" s="15">
        <f t="shared" si="8"/>
        <v>0</v>
      </c>
      <c r="I66" s="15">
        <f t="shared" si="8"/>
        <v>0</v>
      </c>
      <c r="J66" s="15">
        <f t="shared" si="8"/>
        <v>0</v>
      </c>
    </row>
    <row r="67" spans="1:10" s="130" customFormat="1" x14ac:dyDescent="0.2">
      <c r="A67" s="125" t="s">
        <v>141</v>
      </c>
      <c r="B67" s="126" t="s">
        <v>142</v>
      </c>
      <c r="C67" s="32"/>
      <c r="D67" s="32"/>
      <c r="E67" s="32"/>
      <c r="F67" s="32"/>
      <c r="G67" s="32"/>
      <c r="H67" s="32"/>
      <c r="I67" s="32"/>
      <c r="J67" s="32"/>
    </row>
    <row r="68" spans="1:10" s="130" customFormat="1" x14ac:dyDescent="0.2">
      <c r="A68" s="128" t="s">
        <v>143</v>
      </c>
      <c r="B68" s="129" t="s">
        <v>144</v>
      </c>
      <c r="C68" s="32"/>
      <c r="D68" s="32"/>
      <c r="E68" s="32"/>
      <c r="F68" s="32"/>
      <c r="G68" s="32"/>
      <c r="H68" s="32"/>
      <c r="I68" s="32"/>
      <c r="J68" s="32"/>
    </row>
    <row r="69" spans="1:10" s="130" customFormat="1" x14ac:dyDescent="0.2">
      <c r="A69" s="128" t="s">
        <v>145</v>
      </c>
      <c r="B69" s="129" t="s">
        <v>146</v>
      </c>
      <c r="C69" s="32"/>
      <c r="D69" s="32"/>
      <c r="E69" s="32"/>
      <c r="F69" s="32"/>
      <c r="G69" s="32"/>
      <c r="H69" s="32"/>
      <c r="I69" s="32"/>
      <c r="J69" s="32"/>
    </row>
    <row r="70" spans="1:10" s="130" customFormat="1" ht="15.75" thickBot="1" x14ac:dyDescent="0.25">
      <c r="A70" s="132" t="s">
        <v>147</v>
      </c>
      <c r="B70" s="133" t="s">
        <v>148</v>
      </c>
      <c r="C70" s="32"/>
      <c r="D70" s="32"/>
      <c r="E70" s="32"/>
      <c r="F70" s="32"/>
      <c r="G70" s="32"/>
      <c r="H70" s="32"/>
      <c r="I70" s="32"/>
      <c r="J70" s="32"/>
    </row>
    <row r="71" spans="1:10" s="130" customFormat="1" ht="15.75" thickBot="1" x14ac:dyDescent="0.2">
      <c r="A71" s="139" t="s">
        <v>149</v>
      </c>
      <c r="B71" s="131" t="s">
        <v>150</v>
      </c>
      <c r="C71" s="15">
        <f>SUM(C72:C73)</f>
        <v>1573</v>
      </c>
      <c r="D71" s="15">
        <f>SUM(D72:D73)</f>
        <v>0</v>
      </c>
      <c r="E71" s="15">
        <f>E72</f>
        <v>1573</v>
      </c>
      <c r="F71" s="15">
        <v>0</v>
      </c>
      <c r="G71" s="15">
        <f>SUM(G72:G73)</f>
        <v>1573</v>
      </c>
      <c r="H71" s="15">
        <f>SUM(H72:H73)</f>
        <v>0</v>
      </c>
      <c r="I71" s="15">
        <f>I72</f>
        <v>1573</v>
      </c>
      <c r="J71" s="15">
        <v>0</v>
      </c>
    </row>
    <row r="72" spans="1:10" s="130" customFormat="1" x14ac:dyDescent="0.2">
      <c r="A72" s="125" t="s">
        <v>151</v>
      </c>
      <c r="B72" s="126" t="s">
        <v>152</v>
      </c>
      <c r="C72" s="32">
        <f>E72</f>
        <v>1573</v>
      </c>
      <c r="D72" s="32"/>
      <c r="E72" s="32">
        <v>1573</v>
      </c>
      <c r="F72" s="32"/>
      <c r="G72" s="32">
        <f>I72</f>
        <v>1573</v>
      </c>
      <c r="H72" s="32"/>
      <c r="I72" s="32">
        <v>1573</v>
      </c>
      <c r="J72" s="32"/>
    </row>
    <row r="73" spans="1:10" s="130" customFormat="1" ht="15.75" thickBot="1" x14ac:dyDescent="0.25">
      <c r="A73" s="132" t="s">
        <v>153</v>
      </c>
      <c r="B73" s="133" t="s">
        <v>154</v>
      </c>
      <c r="C73" s="32"/>
      <c r="D73" s="32"/>
      <c r="E73" s="32">
        <f>D73+C73</f>
        <v>0</v>
      </c>
      <c r="F73" s="32">
        <f>E73+D73</f>
        <v>0</v>
      </c>
      <c r="G73" s="32"/>
      <c r="H73" s="32"/>
      <c r="I73" s="32">
        <f>H73+G73</f>
        <v>0</v>
      </c>
      <c r="J73" s="32">
        <f>I73+H73</f>
        <v>0</v>
      </c>
    </row>
    <row r="74" spans="1:10" s="127" customFormat="1" ht="15.75" thickBot="1" x14ac:dyDescent="0.2">
      <c r="A74" s="139" t="s">
        <v>155</v>
      </c>
      <c r="B74" s="131" t="s">
        <v>156</v>
      </c>
      <c r="C74" s="15">
        <f>D74+E74+F74</f>
        <v>0</v>
      </c>
      <c r="D74" s="15">
        <f>D75+D76+D77</f>
        <v>0</v>
      </c>
      <c r="E74" s="15">
        <f>E75+E76+E77</f>
        <v>0</v>
      </c>
      <c r="F74" s="15">
        <f>F75+F76+F77</f>
        <v>0</v>
      </c>
      <c r="G74" s="15">
        <f>H74+I74+J74</f>
        <v>0</v>
      </c>
      <c r="H74" s="15">
        <f>H75+H76+H77</f>
        <v>0</v>
      </c>
      <c r="I74" s="15">
        <f>I75+I76+I77</f>
        <v>0</v>
      </c>
      <c r="J74" s="15">
        <f>J75+J76+J77</f>
        <v>0</v>
      </c>
    </row>
    <row r="75" spans="1:10" s="130" customFormat="1" x14ac:dyDescent="0.2">
      <c r="A75" s="125" t="s">
        <v>157</v>
      </c>
      <c r="B75" s="126" t="s">
        <v>158</v>
      </c>
      <c r="C75" s="32">
        <f>D75+E75+F75</f>
        <v>0</v>
      </c>
      <c r="D75" s="32">
        <v>0</v>
      </c>
      <c r="E75" s="32">
        <v>0</v>
      </c>
      <c r="F75" s="32">
        <v>0</v>
      </c>
      <c r="G75" s="32">
        <f>H75+I75+J75</f>
        <v>0</v>
      </c>
      <c r="H75" s="32">
        <v>0</v>
      </c>
      <c r="I75" s="32">
        <v>0</v>
      </c>
      <c r="J75" s="32">
        <v>0</v>
      </c>
    </row>
    <row r="76" spans="1:10" s="130" customFormat="1" x14ac:dyDescent="0.2">
      <c r="A76" s="128" t="s">
        <v>159</v>
      </c>
      <c r="B76" s="129" t="s">
        <v>160</v>
      </c>
      <c r="C76" s="32"/>
      <c r="D76" s="32"/>
      <c r="E76" s="32">
        <f>D76+C76</f>
        <v>0</v>
      </c>
      <c r="F76" s="32">
        <f>E76+D76</f>
        <v>0</v>
      </c>
      <c r="G76" s="32"/>
      <c r="H76" s="32"/>
      <c r="I76" s="32">
        <f>H76+G76</f>
        <v>0</v>
      </c>
      <c r="J76" s="32">
        <f>I76+H76</f>
        <v>0</v>
      </c>
    </row>
    <row r="77" spans="1:10" s="130" customFormat="1" ht="15.75" thickBot="1" x14ac:dyDescent="0.25">
      <c r="A77" s="132" t="s">
        <v>161</v>
      </c>
      <c r="B77" s="133" t="s">
        <v>162</v>
      </c>
      <c r="C77" s="32"/>
      <c r="D77" s="32"/>
      <c r="E77" s="32">
        <f>D77+C77</f>
        <v>0</v>
      </c>
      <c r="F77" s="32">
        <f>E77+D77</f>
        <v>0</v>
      </c>
      <c r="G77" s="32"/>
      <c r="H77" s="32"/>
      <c r="I77" s="32">
        <f>H77+G77</f>
        <v>0</v>
      </c>
      <c r="J77" s="32">
        <f>I77+H77</f>
        <v>0</v>
      </c>
    </row>
    <row r="78" spans="1:10" s="130" customFormat="1" ht="15.75" thickBot="1" x14ac:dyDescent="0.2">
      <c r="A78" s="139" t="s">
        <v>163</v>
      </c>
      <c r="B78" s="131" t="s">
        <v>164</v>
      </c>
      <c r="C78" s="15">
        <f t="shared" ref="C78:J78" si="9">SUM(C79:C82)</f>
        <v>0</v>
      </c>
      <c r="D78" s="15">
        <f t="shared" si="9"/>
        <v>0</v>
      </c>
      <c r="E78" s="15">
        <f t="shared" si="9"/>
        <v>0</v>
      </c>
      <c r="F78" s="15">
        <f t="shared" si="9"/>
        <v>0</v>
      </c>
      <c r="G78" s="15">
        <f t="shared" si="9"/>
        <v>0</v>
      </c>
      <c r="H78" s="15">
        <f t="shared" si="9"/>
        <v>0</v>
      </c>
      <c r="I78" s="15">
        <f t="shared" si="9"/>
        <v>0</v>
      </c>
      <c r="J78" s="15">
        <f t="shared" si="9"/>
        <v>0</v>
      </c>
    </row>
    <row r="79" spans="1:10" s="130" customFormat="1" x14ac:dyDescent="0.2">
      <c r="A79" s="141" t="s">
        <v>165</v>
      </c>
      <c r="B79" s="126" t="s">
        <v>166</v>
      </c>
      <c r="C79" s="32"/>
      <c r="D79" s="32"/>
      <c r="E79" s="32"/>
      <c r="F79" s="32"/>
      <c r="G79" s="32"/>
      <c r="H79" s="32"/>
      <c r="I79" s="32"/>
      <c r="J79" s="32"/>
    </row>
    <row r="80" spans="1:10" s="130" customFormat="1" x14ac:dyDescent="0.2">
      <c r="A80" s="142" t="s">
        <v>167</v>
      </c>
      <c r="B80" s="129" t="s">
        <v>168</v>
      </c>
      <c r="C80" s="32"/>
      <c r="D80" s="32"/>
      <c r="E80" s="32"/>
      <c r="F80" s="32"/>
      <c r="G80" s="32"/>
      <c r="H80" s="32"/>
      <c r="I80" s="32"/>
      <c r="J80" s="32"/>
    </row>
    <row r="81" spans="1:10" s="130" customFormat="1" x14ac:dyDescent="0.2">
      <c r="A81" s="142" t="s">
        <v>169</v>
      </c>
      <c r="B81" s="129" t="s">
        <v>170</v>
      </c>
      <c r="C81" s="32"/>
      <c r="D81" s="32"/>
      <c r="E81" s="32"/>
      <c r="F81" s="32"/>
      <c r="G81" s="32"/>
      <c r="H81" s="32"/>
      <c r="I81" s="32"/>
      <c r="J81" s="32"/>
    </row>
    <row r="82" spans="1:10" s="127" customFormat="1" ht="15.75" thickBot="1" x14ac:dyDescent="0.25">
      <c r="A82" s="143" t="s">
        <v>171</v>
      </c>
      <c r="B82" s="133" t="s">
        <v>172</v>
      </c>
      <c r="C82" s="32"/>
      <c r="D82" s="32"/>
      <c r="E82" s="32"/>
      <c r="F82" s="32"/>
      <c r="G82" s="32"/>
      <c r="H82" s="32"/>
      <c r="I82" s="32"/>
      <c r="J82" s="32"/>
    </row>
    <row r="83" spans="1:10" s="127" customFormat="1" ht="15.75" thickBot="1" x14ac:dyDescent="0.2">
      <c r="A83" s="139" t="s">
        <v>173</v>
      </c>
      <c r="B83" s="131" t="s">
        <v>174</v>
      </c>
      <c r="C83" s="50"/>
      <c r="D83" s="50"/>
      <c r="E83" s="50"/>
      <c r="F83" s="50"/>
      <c r="G83" s="50"/>
      <c r="H83" s="50"/>
      <c r="I83" s="50"/>
      <c r="J83" s="50"/>
    </row>
    <row r="84" spans="1:10" s="127" customFormat="1" ht="15.75" thickBot="1" x14ac:dyDescent="0.2">
      <c r="A84" s="139" t="s">
        <v>175</v>
      </c>
      <c r="B84" s="144" t="s">
        <v>176</v>
      </c>
      <c r="C84" s="42">
        <f t="shared" ref="C84:J84" si="10">+C62+C66+C71+C74+C78+C83</f>
        <v>1573</v>
      </c>
      <c r="D84" s="42">
        <f t="shared" si="10"/>
        <v>0</v>
      </c>
      <c r="E84" s="42">
        <f t="shared" si="10"/>
        <v>1573</v>
      </c>
      <c r="F84" s="42">
        <f t="shared" si="10"/>
        <v>0</v>
      </c>
      <c r="G84" s="42">
        <f t="shared" si="10"/>
        <v>1573</v>
      </c>
      <c r="H84" s="42">
        <f t="shared" si="10"/>
        <v>0</v>
      </c>
      <c r="I84" s="42">
        <f t="shared" si="10"/>
        <v>1573</v>
      </c>
      <c r="J84" s="42">
        <f t="shared" si="10"/>
        <v>0</v>
      </c>
    </row>
    <row r="85" spans="1:10" s="127" customFormat="1" ht="15.75" thickBot="1" x14ac:dyDescent="0.2">
      <c r="A85" s="145" t="s">
        <v>177</v>
      </c>
      <c r="B85" s="146" t="s">
        <v>271</v>
      </c>
      <c r="C85" s="42">
        <f t="shared" ref="C85:J85" si="11">+C61+C84</f>
        <v>166857</v>
      </c>
      <c r="D85" s="42">
        <f t="shared" si="11"/>
        <v>90831</v>
      </c>
      <c r="E85" s="42">
        <f t="shared" si="11"/>
        <v>76026</v>
      </c>
      <c r="F85" s="42">
        <f t="shared" si="11"/>
        <v>0</v>
      </c>
      <c r="G85" s="42">
        <f t="shared" si="11"/>
        <v>262186</v>
      </c>
      <c r="H85" s="42">
        <f t="shared" si="11"/>
        <v>61150</v>
      </c>
      <c r="I85" s="42">
        <f t="shared" si="11"/>
        <v>201036</v>
      </c>
      <c r="J85" s="42">
        <f t="shared" si="11"/>
        <v>0</v>
      </c>
    </row>
    <row r="86" spans="1:10" s="130" customFormat="1" x14ac:dyDescent="0.25">
      <c r="A86" s="147"/>
      <c r="B86" s="148"/>
      <c r="C86" s="149"/>
      <c r="D86" s="149"/>
      <c r="E86" s="149"/>
      <c r="F86" s="149"/>
      <c r="G86" s="149"/>
      <c r="H86" s="149"/>
      <c r="I86" s="149"/>
      <c r="J86" s="149"/>
    </row>
    <row r="87" spans="1:10" s="130" customFormat="1" ht="15.75" thickBot="1" x14ac:dyDescent="0.3">
      <c r="A87" s="147"/>
      <c r="B87" s="148"/>
      <c r="C87" s="149"/>
      <c r="D87" s="149"/>
      <c r="E87" s="149"/>
      <c r="F87" s="149"/>
      <c r="G87" s="149"/>
      <c r="H87" s="149"/>
      <c r="I87" s="149"/>
      <c r="J87" s="149"/>
    </row>
    <row r="88" spans="1:10" ht="15.75" thickBot="1" x14ac:dyDescent="0.3">
      <c r="A88" s="108" t="s">
        <v>273</v>
      </c>
      <c r="B88" s="172" t="s">
        <v>263</v>
      </c>
      <c r="C88" s="173" t="s">
        <v>5</v>
      </c>
      <c r="D88" s="111"/>
      <c r="E88" s="111"/>
      <c r="F88" s="112"/>
      <c r="G88" s="173" t="s">
        <v>183</v>
      </c>
      <c r="H88" s="111"/>
      <c r="I88" s="111"/>
      <c r="J88" s="112"/>
    </row>
    <row r="89" spans="1:10" s="117" customFormat="1" ht="16.5" thickBot="1" x14ac:dyDescent="0.3">
      <c r="A89" s="114" t="s">
        <v>7</v>
      </c>
      <c r="B89" s="115" t="s">
        <v>8</v>
      </c>
      <c r="C89" s="116" t="s">
        <v>9</v>
      </c>
      <c r="D89" s="116" t="s">
        <v>10</v>
      </c>
      <c r="E89" s="116" t="s">
        <v>11</v>
      </c>
      <c r="F89" s="116" t="s">
        <v>12</v>
      </c>
      <c r="G89" s="116" t="s">
        <v>13</v>
      </c>
      <c r="H89" s="116" t="s">
        <v>14</v>
      </c>
      <c r="I89" s="116" t="s">
        <v>15</v>
      </c>
      <c r="J89" s="116" t="s">
        <v>16</v>
      </c>
    </row>
    <row r="90" spans="1:10" s="117" customFormat="1" ht="42.75" thickBot="1" x14ac:dyDescent="0.3">
      <c r="A90" s="150"/>
      <c r="B90" s="151" t="s">
        <v>272</v>
      </c>
      <c r="C90" s="182" t="s">
        <v>17</v>
      </c>
      <c r="D90" s="182" t="s">
        <v>275</v>
      </c>
      <c r="E90" s="183" t="s">
        <v>279</v>
      </c>
      <c r="F90" s="183" t="s">
        <v>280</v>
      </c>
      <c r="G90" s="182" t="s">
        <v>17</v>
      </c>
      <c r="H90" s="182" t="s">
        <v>275</v>
      </c>
      <c r="I90" s="183" t="s">
        <v>279</v>
      </c>
      <c r="J90" s="183" t="s">
        <v>280</v>
      </c>
    </row>
    <row r="91" spans="1:10" s="154" customFormat="1" ht="13.5" thickBot="1" x14ac:dyDescent="0.3">
      <c r="A91" s="10" t="s">
        <v>21</v>
      </c>
      <c r="B91" s="63" t="s">
        <v>184</v>
      </c>
      <c r="C91" s="40">
        <f t="shared" ref="C91:C96" si="12">D91+E91+F91</f>
        <v>86076</v>
      </c>
      <c r="D91" s="184">
        <f>D92+D93+D94+D95+D96</f>
        <v>85956</v>
      </c>
      <c r="E91" s="184">
        <f>E92+E93+E94+E95+E96</f>
        <v>120</v>
      </c>
      <c r="F91" s="185">
        <f>F92+F93+F94+F95+F96</f>
        <v>0</v>
      </c>
      <c r="G91" s="40">
        <f t="shared" ref="G91:G96" si="13">H91+I91+J91</f>
        <v>133551</v>
      </c>
      <c r="H91" s="184">
        <f>H92+H93+H94+H95+H96</f>
        <v>133351</v>
      </c>
      <c r="I91" s="184">
        <f>I92+I93+I94+I95+I96</f>
        <v>200</v>
      </c>
      <c r="J91" s="185">
        <f>J92+J93+J94+J95+J96</f>
        <v>0</v>
      </c>
    </row>
    <row r="92" spans="1:10" ht="15.75" thickBot="1" x14ac:dyDescent="0.3">
      <c r="A92" s="155" t="s">
        <v>23</v>
      </c>
      <c r="B92" s="65" t="s">
        <v>185</v>
      </c>
      <c r="C92" s="66">
        <f t="shared" si="12"/>
        <v>26347</v>
      </c>
      <c r="D92" s="186">
        <v>26347</v>
      </c>
      <c r="E92" s="186">
        <v>0</v>
      </c>
      <c r="F92" s="186"/>
      <c r="G92" s="66">
        <f t="shared" si="13"/>
        <v>56423</v>
      </c>
      <c r="H92" s="186">
        <v>56423</v>
      </c>
      <c r="I92" s="186">
        <v>0</v>
      </c>
      <c r="J92" s="186"/>
    </row>
    <row r="93" spans="1:10" ht="15.75" thickBot="1" x14ac:dyDescent="0.3">
      <c r="A93" s="128" t="s">
        <v>25</v>
      </c>
      <c r="B93" s="67" t="s">
        <v>186</v>
      </c>
      <c r="C93" s="66">
        <f t="shared" si="12"/>
        <v>5619</v>
      </c>
      <c r="D93" s="187">
        <v>5619</v>
      </c>
      <c r="E93" s="187">
        <v>0</v>
      </c>
      <c r="F93" s="187"/>
      <c r="G93" s="66">
        <f t="shared" si="13"/>
        <v>9347</v>
      </c>
      <c r="H93" s="187">
        <v>9347</v>
      </c>
      <c r="I93" s="187">
        <v>0</v>
      </c>
      <c r="J93" s="187"/>
    </row>
    <row r="94" spans="1:10" ht="15.75" thickBot="1" x14ac:dyDescent="0.3">
      <c r="A94" s="128" t="s">
        <v>27</v>
      </c>
      <c r="B94" s="67" t="s">
        <v>187</v>
      </c>
      <c r="C94" s="66">
        <f t="shared" si="12"/>
        <v>31817</v>
      </c>
      <c r="D94" s="188">
        <v>31817</v>
      </c>
      <c r="E94" s="187">
        <v>0</v>
      </c>
      <c r="F94" s="187"/>
      <c r="G94" s="66">
        <f t="shared" si="13"/>
        <v>40810</v>
      </c>
      <c r="H94" s="188">
        <v>40810</v>
      </c>
      <c r="I94" s="187">
        <v>0</v>
      </c>
      <c r="J94" s="187"/>
    </row>
    <row r="95" spans="1:10" x14ac:dyDescent="0.25">
      <c r="A95" s="128" t="s">
        <v>29</v>
      </c>
      <c r="B95" s="68" t="s">
        <v>188</v>
      </c>
      <c r="C95" s="66">
        <f t="shared" si="12"/>
        <v>4354</v>
      </c>
      <c r="D95" s="188">
        <v>4354</v>
      </c>
      <c r="E95" s="187"/>
      <c r="F95" s="187"/>
      <c r="G95" s="66">
        <f t="shared" si="13"/>
        <v>4354</v>
      </c>
      <c r="H95" s="188">
        <v>4354</v>
      </c>
      <c r="I95" s="187"/>
      <c r="J95" s="187"/>
    </row>
    <row r="96" spans="1:10" x14ac:dyDescent="0.25">
      <c r="A96" s="128" t="s">
        <v>189</v>
      </c>
      <c r="B96" s="69" t="s">
        <v>190</v>
      </c>
      <c r="C96" s="25">
        <f t="shared" si="12"/>
        <v>17939</v>
      </c>
      <c r="D96" s="188">
        <f>D97+D98+D99+D100+D101+D102+D103+D104+D105+D106</f>
        <v>17819</v>
      </c>
      <c r="E96" s="188">
        <f>E97+E98+E99+E100+E101+E102+E103+E104+E105+E106</f>
        <v>120</v>
      </c>
      <c r="F96" s="188">
        <f>F97+F98+F99+F100+F101+F102+F103+F104+F105+F106</f>
        <v>0</v>
      </c>
      <c r="G96" s="25">
        <f t="shared" si="13"/>
        <v>22617</v>
      </c>
      <c r="H96" s="188">
        <f>22617-200</f>
        <v>22417</v>
      </c>
      <c r="I96" s="188">
        <v>200</v>
      </c>
      <c r="J96" s="188">
        <f>J97+J98+J99+J100+J101+J102+J103+J104+J105+J106</f>
        <v>0</v>
      </c>
    </row>
    <row r="97" spans="1:10" x14ac:dyDescent="0.25">
      <c r="A97" s="128" t="s">
        <v>191</v>
      </c>
      <c r="B97" s="67" t="s">
        <v>192</v>
      </c>
      <c r="C97" s="25"/>
      <c r="D97" s="188">
        <v>10</v>
      </c>
      <c r="E97" s="188"/>
      <c r="F97" s="188"/>
      <c r="G97" s="25">
        <v>3469</v>
      </c>
      <c r="H97" s="188">
        <v>3469</v>
      </c>
      <c r="I97" s="188"/>
      <c r="J97" s="188"/>
    </row>
    <row r="98" spans="1:10" x14ac:dyDescent="0.2">
      <c r="A98" s="128" t="s">
        <v>193</v>
      </c>
      <c r="B98" s="70" t="s">
        <v>194</v>
      </c>
      <c r="C98" s="25"/>
      <c r="D98" s="188"/>
      <c r="E98" s="188"/>
      <c r="F98" s="188"/>
      <c r="G98" s="25"/>
      <c r="H98" s="188"/>
      <c r="I98" s="188"/>
      <c r="J98" s="188"/>
    </row>
    <row r="99" spans="1:10" x14ac:dyDescent="0.25">
      <c r="A99" s="128" t="s">
        <v>195</v>
      </c>
      <c r="B99" s="71" t="s">
        <v>196</v>
      </c>
      <c r="C99" s="25"/>
      <c r="D99" s="188"/>
      <c r="E99" s="188"/>
      <c r="F99" s="188"/>
      <c r="G99" s="25"/>
      <c r="H99" s="188"/>
      <c r="I99" s="188"/>
      <c r="J99" s="188"/>
    </row>
    <row r="100" spans="1:10" ht="22.5" x14ac:dyDescent="0.25">
      <c r="A100" s="128" t="s">
        <v>197</v>
      </c>
      <c r="B100" s="71" t="s">
        <v>198</v>
      </c>
      <c r="C100" s="25"/>
      <c r="D100" s="188"/>
      <c r="E100" s="188"/>
      <c r="F100" s="188"/>
      <c r="G100" s="25"/>
      <c r="H100" s="188"/>
      <c r="I100" s="188"/>
      <c r="J100" s="188"/>
    </row>
    <row r="101" spans="1:10" x14ac:dyDescent="0.2">
      <c r="A101" s="128" t="s">
        <v>199</v>
      </c>
      <c r="B101" s="70" t="s">
        <v>200</v>
      </c>
      <c r="C101" s="25"/>
      <c r="D101" s="188">
        <v>17809</v>
      </c>
      <c r="E101" s="188"/>
      <c r="F101" s="188"/>
      <c r="G101" s="25">
        <v>18948</v>
      </c>
      <c r="H101" s="188">
        <v>18948</v>
      </c>
      <c r="I101" s="188"/>
      <c r="J101" s="188"/>
    </row>
    <row r="102" spans="1:10" x14ac:dyDescent="0.2">
      <c r="A102" s="128" t="s">
        <v>201</v>
      </c>
      <c r="B102" s="70" t="s">
        <v>202</v>
      </c>
      <c r="C102" s="25"/>
      <c r="D102" s="188"/>
      <c r="E102" s="188"/>
      <c r="F102" s="188"/>
      <c r="G102" s="25"/>
      <c r="H102" s="188"/>
      <c r="I102" s="188"/>
      <c r="J102" s="188"/>
    </row>
    <row r="103" spans="1:10" x14ac:dyDescent="0.25">
      <c r="A103" s="128" t="s">
        <v>203</v>
      </c>
      <c r="B103" s="71" t="s">
        <v>204</v>
      </c>
      <c r="C103" s="25"/>
      <c r="D103" s="188"/>
      <c r="E103" s="188"/>
      <c r="F103" s="188"/>
      <c r="G103" s="25"/>
      <c r="H103" s="188"/>
      <c r="I103" s="188"/>
      <c r="J103" s="188"/>
    </row>
    <row r="104" spans="1:10" x14ac:dyDescent="0.25">
      <c r="A104" s="156" t="s">
        <v>205</v>
      </c>
      <c r="B104" s="73" t="s">
        <v>206</v>
      </c>
      <c r="C104" s="25"/>
      <c r="D104" s="188"/>
      <c r="E104" s="188"/>
      <c r="F104" s="188"/>
      <c r="G104" s="25"/>
      <c r="H104" s="188"/>
      <c r="I104" s="188"/>
      <c r="J104" s="188"/>
    </row>
    <row r="105" spans="1:10" x14ac:dyDescent="0.25">
      <c r="A105" s="128" t="s">
        <v>207</v>
      </c>
      <c r="B105" s="73" t="s">
        <v>208</v>
      </c>
      <c r="C105" s="25"/>
      <c r="D105" s="188"/>
      <c r="E105" s="188"/>
      <c r="F105" s="188"/>
      <c r="G105" s="25"/>
      <c r="H105" s="188"/>
      <c r="I105" s="188"/>
      <c r="J105" s="188"/>
    </row>
    <row r="106" spans="1:10" ht="15.75" thickBot="1" x14ac:dyDescent="0.3">
      <c r="A106" s="157" t="s">
        <v>209</v>
      </c>
      <c r="B106" s="75" t="s">
        <v>210</v>
      </c>
      <c r="C106" s="76"/>
      <c r="D106" s="189"/>
      <c r="E106" s="189">
        <v>120</v>
      </c>
      <c r="F106" s="189"/>
      <c r="G106" s="76">
        <v>200</v>
      </c>
      <c r="H106" s="189"/>
      <c r="I106" s="189">
        <v>200</v>
      </c>
      <c r="J106" s="189"/>
    </row>
    <row r="107" spans="1:10" ht="15.75" thickBot="1" x14ac:dyDescent="0.3">
      <c r="A107" s="60" t="s">
        <v>33</v>
      </c>
      <c r="B107" s="94" t="s">
        <v>211</v>
      </c>
      <c r="C107" s="15">
        <f>D107+E107+F107</f>
        <v>53669</v>
      </c>
      <c r="D107" s="15"/>
      <c r="E107" s="15">
        <f>E108+E110+E112</f>
        <v>53669</v>
      </c>
      <c r="F107" s="15"/>
      <c r="G107" s="15">
        <f>H107+I107+J107</f>
        <v>101023</v>
      </c>
      <c r="H107" s="15"/>
      <c r="I107" s="15">
        <f>I108+I110+I112</f>
        <v>101023</v>
      </c>
      <c r="J107" s="15"/>
    </row>
    <row r="108" spans="1:10" x14ac:dyDescent="0.25">
      <c r="A108" s="125" t="s">
        <v>35</v>
      </c>
      <c r="B108" s="67" t="s">
        <v>212</v>
      </c>
      <c r="C108" s="18">
        <f>D108+E108+F108</f>
        <v>31664</v>
      </c>
      <c r="D108" s="18">
        <f>D109</f>
        <v>0</v>
      </c>
      <c r="E108" s="18">
        <f>E109</f>
        <v>31664</v>
      </c>
      <c r="F108" s="18"/>
      <c r="G108" s="18">
        <f>H108+I108+J108</f>
        <v>47439</v>
      </c>
      <c r="H108" s="18">
        <f>H109</f>
        <v>0</v>
      </c>
      <c r="I108" s="18">
        <v>47439</v>
      </c>
      <c r="J108" s="18"/>
    </row>
    <row r="109" spans="1:10" x14ac:dyDescent="0.25">
      <c r="A109" s="125" t="s">
        <v>37</v>
      </c>
      <c r="B109" s="77" t="s">
        <v>213</v>
      </c>
      <c r="C109" s="18">
        <f>D109+E109+F109</f>
        <v>31664</v>
      </c>
      <c r="D109" s="18"/>
      <c r="E109" s="18">
        <v>31664</v>
      </c>
      <c r="F109" s="18"/>
      <c r="G109" s="18">
        <f>H109+I109+J109</f>
        <v>31664</v>
      </c>
      <c r="H109" s="18"/>
      <c r="I109" s="18">
        <v>31664</v>
      </c>
      <c r="J109" s="18"/>
    </row>
    <row r="110" spans="1:10" x14ac:dyDescent="0.25">
      <c r="A110" s="125" t="s">
        <v>39</v>
      </c>
      <c r="B110" s="77" t="s">
        <v>214</v>
      </c>
      <c r="C110" s="18">
        <f>D110+E110+F110</f>
        <v>0</v>
      </c>
      <c r="D110" s="18">
        <f>D111</f>
        <v>0</v>
      </c>
      <c r="E110" s="18"/>
      <c r="F110" s="18"/>
      <c r="G110" s="18">
        <f>H110+I110+J110</f>
        <v>31579</v>
      </c>
      <c r="H110" s="18">
        <f>H111</f>
        <v>0</v>
      </c>
      <c r="I110" s="18">
        <v>31579</v>
      </c>
      <c r="J110" s="18"/>
    </row>
    <row r="111" spans="1:10" x14ac:dyDescent="0.25">
      <c r="A111" s="125" t="s">
        <v>41</v>
      </c>
      <c r="B111" s="77" t="s">
        <v>215</v>
      </c>
      <c r="C111" s="18">
        <f>D111+E111+F111</f>
        <v>0</v>
      </c>
      <c r="D111" s="78"/>
      <c r="E111" s="18"/>
      <c r="F111" s="18"/>
      <c r="G111" s="18">
        <f>H111+I111+J111</f>
        <v>0</v>
      </c>
      <c r="H111" s="78"/>
      <c r="I111" s="18"/>
      <c r="J111" s="18"/>
    </row>
    <row r="112" spans="1:10" x14ac:dyDescent="0.25">
      <c r="A112" s="125" t="s">
        <v>43</v>
      </c>
      <c r="B112" s="158" t="s">
        <v>216</v>
      </c>
      <c r="C112" s="78">
        <v>22005</v>
      </c>
      <c r="D112" s="78">
        <f>D113+D114+D115+D116+D117+D118+D119+D120</f>
        <v>0</v>
      </c>
      <c r="E112" s="78">
        <v>22005</v>
      </c>
      <c r="F112" s="78">
        <f>F113+F114+F115+F116+F117+F118+F119+F120</f>
        <v>0</v>
      </c>
      <c r="G112" s="78">
        <v>22005</v>
      </c>
      <c r="H112" s="78">
        <f>H113+H114+H115+H116+H117+H118+H119+H120</f>
        <v>0</v>
      </c>
      <c r="I112" s="78">
        <v>22005</v>
      </c>
      <c r="J112" s="78">
        <f>J113+J114+J115+J116+J117+J118+J119+J120</f>
        <v>0</v>
      </c>
    </row>
    <row r="113" spans="1:10" x14ac:dyDescent="0.25">
      <c r="A113" s="125" t="s">
        <v>45</v>
      </c>
      <c r="B113" s="159" t="s">
        <v>217</v>
      </c>
      <c r="C113" s="78"/>
      <c r="D113" s="78"/>
      <c r="E113" s="78"/>
      <c r="F113" s="78"/>
      <c r="G113" s="78"/>
      <c r="H113" s="78"/>
      <c r="I113" s="78"/>
      <c r="J113" s="78"/>
    </row>
    <row r="114" spans="1:10" x14ac:dyDescent="0.25">
      <c r="A114" s="125" t="s">
        <v>218</v>
      </c>
      <c r="B114" s="81" t="s">
        <v>219</v>
      </c>
      <c r="C114" s="78"/>
      <c r="D114" s="78"/>
      <c r="E114" s="78"/>
      <c r="F114" s="78"/>
      <c r="G114" s="78"/>
      <c r="H114" s="78"/>
      <c r="I114" s="78"/>
      <c r="J114" s="78"/>
    </row>
    <row r="115" spans="1:10" ht="22.5" x14ac:dyDescent="0.25">
      <c r="A115" s="125" t="s">
        <v>220</v>
      </c>
      <c r="B115" s="71" t="s">
        <v>198</v>
      </c>
      <c r="C115" s="78"/>
      <c r="D115" s="78"/>
      <c r="E115" s="78"/>
      <c r="F115" s="78"/>
      <c r="G115" s="78"/>
      <c r="H115" s="78"/>
      <c r="I115" s="78"/>
      <c r="J115" s="78"/>
    </row>
    <row r="116" spans="1:10" x14ac:dyDescent="0.25">
      <c r="A116" s="125" t="s">
        <v>221</v>
      </c>
      <c r="B116" s="71" t="s">
        <v>222</v>
      </c>
      <c r="C116" s="78">
        <v>22005</v>
      </c>
      <c r="D116" s="78"/>
      <c r="E116" s="78">
        <v>22005</v>
      </c>
      <c r="F116" s="78"/>
      <c r="G116" s="78">
        <v>22005</v>
      </c>
      <c r="H116" s="78"/>
      <c r="I116" s="78">
        <v>22005</v>
      </c>
      <c r="J116" s="78"/>
    </row>
    <row r="117" spans="1:10" x14ac:dyDescent="0.25">
      <c r="A117" s="125" t="s">
        <v>223</v>
      </c>
      <c r="B117" s="71" t="s">
        <v>224</v>
      </c>
      <c r="C117" s="78"/>
      <c r="D117" s="78"/>
      <c r="E117" s="78"/>
      <c r="F117" s="78"/>
      <c r="G117" s="78"/>
      <c r="H117" s="78"/>
      <c r="I117" s="78"/>
      <c r="J117" s="78"/>
    </row>
    <row r="118" spans="1:10" x14ac:dyDescent="0.25">
      <c r="A118" s="125" t="s">
        <v>225</v>
      </c>
      <c r="B118" s="71" t="s">
        <v>204</v>
      </c>
      <c r="C118" s="78"/>
      <c r="D118" s="78"/>
      <c r="E118" s="78"/>
      <c r="F118" s="78"/>
      <c r="G118" s="78"/>
      <c r="H118" s="78"/>
      <c r="I118" s="78"/>
      <c r="J118" s="78"/>
    </row>
    <row r="119" spans="1:10" x14ac:dyDescent="0.25">
      <c r="A119" s="125" t="s">
        <v>226</v>
      </c>
      <c r="B119" s="71" t="s">
        <v>227</v>
      </c>
      <c r="C119" s="78"/>
      <c r="D119" s="78"/>
      <c r="E119" s="78"/>
      <c r="F119" s="78"/>
      <c r="G119" s="78"/>
      <c r="H119" s="78"/>
      <c r="I119" s="78"/>
      <c r="J119" s="78"/>
    </row>
    <row r="120" spans="1:10" ht="15.75" thickBot="1" x14ac:dyDescent="0.3">
      <c r="A120" s="156" t="s">
        <v>228</v>
      </c>
      <c r="B120" s="71" t="s">
        <v>229</v>
      </c>
      <c r="C120" s="82"/>
      <c r="D120" s="82"/>
      <c r="E120" s="82"/>
      <c r="F120" s="82"/>
      <c r="G120" s="82"/>
      <c r="H120" s="82"/>
      <c r="I120" s="82"/>
      <c r="J120" s="82"/>
    </row>
    <row r="121" spans="1:10" ht="15.75" thickBot="1" x14ac:dyDescent="0.3">
      <c r="A121" s="60" t="s">
        <v>47</v>
      </c>
      <c r="B121" s="83" t="s">
        <v>230</v>
      </c>
      <c r="C121" s="15">
        <f>D121</f>
        <v>500</v>
      </c>
      <c r="D121" s="15">
        <f>+D122+D123</f>
        <v>500</v>
      </c>
      <c r="E121" s="15"/>
      <c r="F121" s="15"/>
      <c r="G121" s="15">
        <f>H121</f>
        <v>1000</v>
      </c>
      <c r="H121" s="15">
        <f>+H122+H123</f>
        <v>1000</v>
      </c>
      <c r="I121" s="15"/>
      <c r="J121" s="15"/>
    </row>
    <row r="122" spans="1:10" x14ac:dyDescent="0.25">
      <c r="A122" s="125" t="s">
        <v>49</v>
      </c>
      <c r="B122" s="84" t="s">
        <v>231</v>
      </c>
      <c r="C122" s="18">
        <f>D122</f>
        <v>500</v>
      </c>
      <c r="D122" s="18">
        <v>500</v>
      </c>
      <c r="E122" s="18"/>
      <c r="F122" s="18"/>
      <c r="G122" s="18">
        <f>H122</f>
        <v>1000</v>
      </c>
      <c r="H122" s="18">
        <v>1000</v>
      </c>
      <c r="I122" s="18"/>
      <c r="J122" s="18"/>
    </row>
    <row r="123" spans="1:10" ht="15.75" thickBot="1" x14ac:dyDescent="0.3">
      <c r="A123" s="132" t="s">
        <v>51</v>
      </c>
      <c r="B123" s="77" t="s">
        <v>232</v>
      </c>
      <c r="C123" s="25"/>
      <c r="D123" s="25"/>
      <c r="E123" s="18">
        <f>D123+C123</f>
        <v>0</v>
      </c>
      <c r="F123" s="18">
        <f>E123+D123</f>
        <v>0</v>
      </c>
      <c r="G123" s="25"/>
      <c r="H123" s="25"/>
      <c r="I123" s="18">
        <f>H123+G123</f>
        <v>0</v>
      </c>
      <c r="J123" s="18">
        <f>I123+H123</f>
        <v>0</v>
      </c>
    </row>
    <row r="124" spans="1:10" ht="15.75" thickBot="1" x14ac:dyDescent="0.3">
      <c r="A124" s="60" t="s">
        <v>233</v>
      </c>
      <c r="B124" s="83" t="s">
        <v>234</v>
      </c>
      <c r="C124" s="15">
        <f t="shared" ref="C124:J124" si="14">+C91+C107+C121</f>
        <v>140245</v>
      </c>
      <c r="D124" s="15">
        <f t="shared" si="14"/>
        <v>86456</v>
      </c>
      <c r="E124" s="15">
        <f t="shared" si="14"/>
        <v>53789</v>
      </c>
      <c r="F124" s="15">
        <f t="shared" si="14"/>
        <v>0</v>
      </c>
      <c r="G124" s="15">
        <f t="shared" si="14"/>
        <v>235574</v>
      </c>
      <c r="H124" s="15">
        <f t="shared" si="14"/>
        <v>134351</v>
      </c>
      <c r="I124" s="15">
        <f t="shared" si="14"/>
        <v>101223</v>
      </c>
      <c r="J124" s="15">
        <f t="shared" si="14"/>
        <v>0</v>
      </c>
    </row>
    <row r="125" spans="1:10" ht="15.75" thickBot="1" x14ac:dyDescent="0.3">
      <c r="A125" s="60" t="s">
        <v>75</v>
      </c>
      <c r="B125" s="83" t="s">
        <v>235</v>
      </c>
      <c r="C125" s="15">
        <f t="shared" ref="C125:J125" si="15">+C126+C127+C128</f>
        <v>0</v>
      </c>
      <c r="D125" s="15">
        <f t="shared" si="15"/>
        <v>0</v>
      </c>
      <c r="E125" s="15">
        <f t="shared" si="15"/>
        <v>0</v>
      </c>
      <c r="F125" s="15">
        <f t="shared" si="15"/>
        <v>0</v>
      </c>
      <c r="G125" s="15">
        <f t="shared" si="15"/>
        <v>0</v>
      </c>
      <c r="H125" s="15">
        <f t="shared" si="15"/>
        <v>0</v>
      </c>
      <c r="I125" s="15">
        <f t="shared" si="15"/>
        <v>0</v>
      </c>
      <c r="J125" s="15">
        <f t="shared" si="15"/>
        <v>0</v>
      </c>
    </row>
    <row r="126" spans="1:10" s="154" customFormat="1" ht="12.75" x14ac:dyDescent="0.25">
      <c r="A126" s="125" t="s">
        <v>77</v>
      </c>
      <c r="B126" s="84" t="s">
        <v>236</v>
      </c>
      <c r="C126" s="78"/>
      <c r="D126" s="78"/>
      <c r="E126" s="78"/>
      <c r="F126" s="78"/>
      <c r="G126" s="78"/>
      <c r="H126" s="78"/>
      <c r="I126" s="78"/>
      <c r="J126" s="78"/>
    </row>
    <row r="127" spans="1:10" x14ac:dyDescent="0.25">
      <c r="A127" s="125" t="s">
        <v>79</v>
      </c>
      <c r="B127" s="84" t="s">
        <v>237</v>
      </c>
      <c r="C127" s="78"/>
      <c r="D127" s="78"/>
      <c r="E127" s="78"/>
      <c r="F127" s="78"/>
      <c r="G127" s="78"/>
      <c r="H127" s="78"/>
      <c r="I127" s="78"/>
      <c r="J127" s="78"/>
    </row>
    <row r="128" spans="1:10" ht="15.75" thickBot="1" x14ac:dyDescent="0.3">
      <c r="A128" s="156" t="s">
        <v>81</v>
      </c>
      <c r="B128" s="87" t="s">
        <v>238</v>
      </c>
      <c r="C128" s="78"/>
      <c r="D128" s="78"/>
      <c r="E128" s="78"/>
      <c r="F128" s="78"/>
      <c r="G128" s="78"/>
      <c r="H128" s="78"/>
      <c r="I128" s="78"/>
      <c r="J128" s="78"/>
    </row>
    <row r="129" spans="1:11" ht="15.75" thickBot="1" x14ac:dyDescent="0.3">
      <c r="A129" s="60" t="s">
        <v>97</v>
      </c>
      <c r="B129" s="83" t="s">
        <v>239</v>
      </c>
      <c r="C129" s="15">
        <f t="shared" ref="C129:J129" si="16">+C130+C131+C132+C133</f>
        <v>0</v>
      </c>
      <c r="D129" s="15">
        <f t="shared" si="16"/>
        <v>0</v>
      </c>
      <c r="E129" s="15">
        <f t="shared" si="16"/>
        <v>0</v>
      </c>
      <c r="F129" s="15">
        <f t="shared" si="16"/>
        <v>0</v>
      </c>
      <c r="G129" s="15">
        <f t="shared" si="16"/>
        <v>0</v>
      </c>
      <c r="H129" s="15">
        <f t="shared" si="16"/>
        <v>0</v>
      </c>
      <c r="I129" s="15">
        <f t="shared" si="16"/>
        <v>0</v>
      </c>
      <c r="J129" s="15">
        <f t="shared" si="16"/>
        <v>0</v>
      </c>
    </row>
    <row r="130" spans="1:11" x14ac:dyDescent="0.25">
      <c r="A130" s="125" t="s">
        <v>99</v>
      </c>
      <c r="B130" s="84" t="s">
        <v>240</v>
      </c>
      <c r="C130" s="78"/>
      <c r="D130" s="78"/>
      <c r="E130" s="78"/>
      <c r="F130" s="78"/>
      <c r="G130" s="78"/>
      <c r="H130" s="78"/>
      <c r="I130" s="78"/>
      <c r="J130" s="78"/>
    </row>
    <row r="131" spans="1:11" x14ac:dyDescent="0.25">
      <c r="A131" s="125" t="s">
        <v>101</v>
      </c>
      <c r="B131" s="84" t="s">
        <v>241</v>
      </c>
      <c r="C131" s="78"/>
      <c r="D131" s="78"/>
      <c r="E131" s="78"/>
      <c r="F131" s="78"/>
      <c r="G131" s="78"/>
      <c r="H131" s="78"/>
      <c r="I131" s="78"/>
      <c r="J131" s="78"/>
    </row>
    <row r="132" spans="1:11" x14ac:dyDescent="0.25">
      <c r="A132" s="125" t="s">
        <v>103</v>
      </c>
      <c r="B132" s="84" t="s">
        <v>242</v>
      </c>
      <c r="C132" s="78"/>
      <c r="D132" s="78"/>
      <c r="E132" s="78"/>
      <c r="F132" s="78"/>
      <c r="G132" s="78"/>
      <c r="H132" s="78"/>
      <c r="I132" s="78"/>
      <c r="J132" s="78"/>
    </row>
    <row r="133" spans="1:11" s="154" customFormat="1" ht="13.5" thickBot="1" x14ac:dyDescent="0.3">
      <c r="A133" s="156" t="s">
        <v>105</v>
      </c>
      <c r="B133" s="87" t="s">
        <v>243</v>
      </c>
      <c r="C133" s="78"/>
      <c r="D133" s="78"/>
      <c r="E133" s="78"/>
      <c r="F133" s="78"/>
      <c r="G133" s="78"/>
      <c r="H133" s="78"/>
      <c r="I133" s="78"/>
      <c r="J133" s="78"/>
    </row>
    <row r="134" spans="1:11" ht="15.75" thickBot="1" x14ac:dyDescent="0.3">
      <c r="A134" s="60" t="s">
        <v>244</v>
      </c>
      <c r="B134" s="83" t="s">
        <v>245</v>
      </c>
      <c r="C134" s="42">
        <f>D134</f>
        <v>26612</v>
      </c>
      <c r="D134" s="42">
        <f>+D135+D136+D137+D138</f>
        <v>26612</v>
      </c>
      <c r="E134" s="42"/>
      <c r="F134" s="42"/>
      <c r="G134" s="42">
        <f>H134</f>
        <v>26612</v>
      </c>
      <c r="H134" s="42">
        <f>+H135+H136+H137+H138</f>
        <v>26612</v>
      </c>
      <c r="I134" s="42"/>
      <c r="J134" s="42"/>
      <c r="K134" s="160"/>
    </row>
    <row r="135" spans="1:11" x14ac:dyDescent="0.25">
      <c r="A135" s="125" t="s">
        <v>111</v>
      </c>
      <c r="B135" s="84" t="s">
        <v>246</v>
      </c>
      <c r="C135" s="78">
        <f>D135</f>
        <v>26612</v>
      </c>
      <c r="D135" s="78">
        <v>26612</v>
      </c>
      <c r="E135" s="78"/>
      <c r="F135" s="78"/>
      <c r="G135" s="78">
        <f>H135</f>
        <v>26612</v>
      </c>
      <c r="H135" s="78">
        <v>26612</v>
      </c>
      <c r="I135" s="78"/>
      <c r="J135" s="78"/>
    </row>
    <row r="136" spans="1:11" x14ac:dyDescent="0.25">
      <c r="A136" s="125" t="s">
        <v>113</v>
      </c>
      <c r="B136" s="84" t="s">
        <v>247</v>
      </c>
      <c r="C136" s="78"/>
      <c r="D136" s="78"/>
      <c r="E136" s="78"/>
      <c r="F136" s="78"/>
      <c r="G136" s="78"/>
      <c r="H136" s="78"/>
      <c r="I136" s="78"/>
      <c r="J136" s="78"/>
    </row>
    <row r="137" spans="1:11" s="154" customFormat="1" ht="12.75" x14ac:dyDescent="0.25">
      <c r="A137" s="125" t="s">
        <v>115</v>
      </c>
      <c r="B137" s="84" t="s">
        <v>248</v>
      </c>
      <c r="C137" s="78"/>
      <c r="D137" s="78"/>
      <c r="E137" s="78"/>
      <c r="F137" s="78"/>
      <c r="G137" s="78"/>
      <c r="H137" s="78"/>
      <c r="I137" s="78"/>
      <c r="J137" s="78"/>
    </row>
    <row r="138" spans="1:11" s="154" customFormat="1" ht="13.5" thickBot="1" x14ac:dyDescent="0.3">
      <c r="A138" s="156" t="s">
        <v>117</v>
      </c>
      <c r="B138" s="87" t="s">
        <v>249</v>
      </c>
      <c r="C138" s="78"/>
      <c r="D138" s="78"/>
      <c r="E138" s="78"/>
      <c r="F138" s="78"/>
      <c r="G138" s="78"/>
      <c r="H138" s="78"/>
      <c r="I138" s="78"/>
      <c r="J138" s="78"/>
    </row>
    <row r="139" spans="1:11" s="154" customFormat="1" ht="13.5" thickBot="1" x14ac:dyDescent="0.3">
      <c r="A139" s="60" t="s">
        <v>119</v>
      </c>
      <c r="B139" s="83" t="s">
        <v>250</v>
      </c>
      <c r="C139" s="161">
        <f t="shared" ref="C139:J139" si="17">+C140+C141+C142+C143</f>
        <v>0</v>
      </c>
      <c r="D139" s="161">
        <f t="shared" si="17"/>
        <v>0</v>
      </c>
      <c r="E139" s="161">
        <f t="shared" si="17"/>
        <v>0</v>
      </c>
      <c r="F139" s="161">
        <f t="shared" si="17"/>
        <v>0</v>
      </c>
      <c r="G139" s="161">
        <f t="shared" si="17"/>
        <v>0</v>
      </c>
      <c r="H139" s="161">
        <f t="shared" si="17"/>
        <v>0</v>
      </c>
      <c r="I139" s="161">
        <f t="shared" si="17"/>
        <v>0</v>
      </c>
      <c r="J139" s="161">
        <f t="shared" si="17"/>
        <v>0</v>
      </c>
    </row>
    <row r="140" spans="1:11" s="154" customFormat="1" ht="12.75" x14ac:dyDescent="0.25">
      <c r="A140" s="125" t="s">
        <v>121</v>
      </c>
      <c r="B140" s="84" t="s">
        <v>251</v>
      </c>
      <c r="C140" s="78"/>
      <c r="D140" s="78"/>
      <c r="E140" s="78"/>
      <c r="F140" s="78"/>
      <c r="G140" s="78"/>
      <c r="H140" s="78"/>
      <c r="I140" s="78"/>
      <c r="J140" s="78"/>
    </row>
    <row r="141" spans="1:11" s="154" customFormat="1" ht="12.75" x14ac:dyDescent="0.25">
      <c r="A141" s="125" t="s">
        <v>123</v>
      </c>
      <c r="B141" s="84" t="s">
        <v>252</v>
      </c>
      <c r="C141" s="78"/>
      <c r="D141" s="78"/>
      <c r="E141" s="78"/>
      <c r="F141" s="78"/>
      <c r="G141" s="78"/>
      <c r="H141" s="78"/>
      <c r="I141" s="78"/>
      <c r="J141" s="78"/>
    </row>
    <row r="142" spans="1:11" s="154" customFormat="1" ht="12.75" x14ac:dyDescent="0.25">
      <c r="A142" s="125" t="s">
        <v>125</v>
      </c>
      <c r="B142" s="84" t="s">
        <v>253</v>
      </c>
      <c r="C142" s="78"/>
      <c r="D142" s="78"/>
      <c r="E142" s="78"/>
      <c r="F142" s="78"/>
      <c r="G142" s="78"/>
      <c r="H142" s="78"/>
      <c r="I142" s="78"/>
      <c r="J142" s="78"/>
    </row>
    <row r="143" spans="1:11" ht="15.75" thickBot="1" x14ac:dyDescent="0.3">
      <c r="A143" s="125" t="s">
        <v>127</v>
      </c>
      <c r="B143" s="84" t="s">
        <v>254</v>
      </c>
      <c r="C143" s="78"/>
      <c r="D143" s="78"/>
      <c r="E143" s="78"/>
      <c r="F143" s="78"/>
      <c r="G143" s="78"/>
      <c r="H143" s="78"/>
      <c r="I143" s="78"/>
      <c r="J143" s="78"/>
    </row>
    <row r="144" spans="1:11" ht="15.75" thickBot="1" x14ac:dyDescent="0.3">
      <c r="A144" s="60" t="s">
        <v>129</v>
      </c>
      <c r="B144" s="83" t="s">
        <v>255</v>
      </c>
      <c r="C144" s="162">
        <f t="shared" ref="C144:J144" si="18">+C125+C129+C134+C139</f>
        <v>26612</v>
      </c>
      <c r="D144" s="162">
        <f t="shared" si="18"/>
        <v>26612</v>
      </c>
      <c r="E144" s="162">
        <f t="shared" si="18"/>
        <v>0</v>
      </c>
      <c r="F144" s="162">
        <f t="shared" si="18"/>
        <v>0</v>
      </c>
      <c r="G144" s="162">
        <f t="shared" si="18"/>
        <v>26612</v>
      </c>
      <c r="H144" s="162">
        <f t="shared" si="18"/>
        <v>26612</v>
      </c>
      <c r="I144" s="162">
        <f t="shared" si="18"/>
        <v>0</v>
      </c>
      <c r="J144" s="162">
        <f t="shared" si="18"/>
        <v>0</v>
      </c>
    </row>
    <row r="145" spans="1:10" ht="15.75" thickBot="1" x14ac:dyDescent="0.3">
      <c r="A145" s="163" t="s">
        <v>256</v>
      </c>
      <c r="B145" s="164" t="s">
        <v>257</v>
      </c>
      <c r="C145" s="162">
        <f t="shared" ref="C145:J145" si="19">+C124+C144</f>
        <v>166857</v>
      </c>
      <c r="D145" s="162">
        <f t="shared" si="19"/>
        <v>113068</v>
      </c>
      <c r="E145" s="162">
        <f t="shared" si="19"/>
        <v>53789</v>
      </c>
      <c r="F145" s="162">
        <f t="shared" si="19"/>
        <v>0</v>
      </c>
      <c r="G145" s="162">
        <f t="shared" si="19"/>
        <v>262186</v>
      </c>
      <c r="H145" s="162">
        <f t="shared" si="19"/>
        <v>160963</v>
      </c>
      <c r="I145" s="162">
        <f t="shared" si="19"/>
        <v>101223</v>
      </c>
      <c r="J145" s="162">
        <f t="shared" si="19"/>
        <v>0</v>
      </c>
    </row>
    <row r="147" spans="1:10" x14ac:dyDescent="0.25">
      <c r="A147" s="165"/>
      <c r="B147" s="166"/>
      <c r="C147" s="167"/>
      <c r="D147" s="168"/>
      <c r="E147" s="168"/>
      <c r="F147" s="168"/>
      <c r="G147" s="167"/>
      <c r="H147" s="168"/>
      <c r="I147" s="168"/>
      <c r="J147" s="168"/>
    </row>
    <row r="148" spans="1:10" x14ac:dyDescent="0.25">
      <c r="A148" s="165"/>
      <c r="B148" s="166"/>
      <c r="C148" s="168"/>
      <c r="D148" s="168"/>
      <c r="E148" s="168"/>
      <c r="F148" s="168"/>
      <c r="G148" s="168"/>
      <c r="H148" s="168"/>
      <c r="I148" s="168"/>
      <c r="J148" s="168"/>
    </row>
  </sheetData>
  <mergeCells count="14">
    <mergeCell ref="I5:I6"/>
    <mergeCell ref="J5:J6"/>
    <mergeCell ref="C88:F88"/>
    <mergeCell ref="G88:J88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&amp;C&amp;"-,Félkövér"&amp;9Tiszagyulaháza Község Önkormányzatának 2015.évi költségvetési bevételei és kiadásai, előirányzat csoportonként és kiemelt előirányzatonként&amp;R&amp;"-,Dőlt"&amp;8
4. melléklet a 10/2015.(IX. 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Layout" zoomScaleNormal="100" workbookViewId="0">
      <selection activeCell="B28" sqref="B28"/>
    </sheetView>
  </sheetViews>
  <sheetFormatPr defaultRowHeight="15" x14ac:dyDescent="0.25"/>
  <cols>
    <col min="1" max="1" width="5.85546875" style="196" customWidth="1"/>
    <col min="2" max="2" width="43.140625" style="197" customWidth="1"/>
    <col min="3" max="3" width="10.5703125" style="196" customWidth="1"/>
    <col min="4" max="4" width="11.28515625" style="196" customWidth="1"/>
    <col min="5" max="5" width="42.5703125" style="196" customWidth="1"/>
    <col min="6" max="6" width="15" style="196" customWidth="1"/>
    <col min="7" max="7" width="12.42578125" style="196" customWidth="1"/>
    <col min="8" max="8" width="4.140625" style="196" customWidth="1"/>
    <col min="9" max="16384" width="9.140625" style="196"/>
  </cols>
  <sheetData>
    <row r="3" spans="1:8" ht="15.75" thickBot="1" x14ac:dyDescent="0.3">
      <c r="G3" s="106" t="s">
        <v>2</v>
      </c>
      <c r="H3" s="198"/>
    </row>
    <row r="4" spans="1:8" ht="18" customHeight="1" thickBot="1" x14ac:dyDescent="0.3">
      <c r="A4" s="199" t="s">
        <v>3</v>
      </c>
      <c r="B4" s="200" t="s">
        <v>265</v>
      </c>
      <c r="C4" s="201"/>
      <c r="D4" s="202"/>
      <c r="E4" s="200" t="s">
        <v>272</v>
      </c>
      <c r="F4" s="203"/>
      <c r="G4" s="204"/>
      <c r="H4" s="198"/>
    </row>
    <row r="5" spans="1:8" s="210" customFormat="1" ht="35.25" customHeight="1" thickBot="1" x14ac:dyDescent="0.3">
      <c r="A5" s="205"/>
      <c r="B5" s="206" t="s">
        <v>282</v>
      </c>
      <c r="C5" s="207" t="s">
        <v>5</v>
      </c>
      <c r="D5" s="208" t="s">
        <v>183</v>
      </c>
      <c r="E5" s="206" t="s">
        <v>282</v>
      </c>
      <c r="F5" s="209" t="s">
        <v>5</v>
      </c>
      <c r="G5" s="209" t="s">
        <v>278</v>
      </c>
      <c r="H5" s="198"/>
    </row>
    <row r="6" spans="1:8" s="216" customFormat="1" ht="12" customHeight="1" thickBot="1" x14ac:dyDescent="0.3">
      <c r="A6" s="211" t="s">
        <v>7</v>
      </c>
      <c r="B6" s="212" t="s">
        <v>8</v>
      </c>
      <c r="C6" s="213" t="s">
        <v>9</v>
      </c>
      <c r="D6" s="214" t="s">
        <v>10</v>
      </c>
      <c r="E6" s="212" t="s">
        <v>11</v>
      </c>
      <c r="F6" s="215" t="s">
        <v>12</v>
      </c>
      <c r="G6" s="215" t="s">
        <v>13</v>
      </c>
      <c r="H6" s="198"/>
    </row>
    <row r="7" spans="1:8" ht="12.95" customHeight="1" x14ac:dyDescent="0.25">
      <c r="A7" s="217" t="s">
        <v>21</v>
      </c>
      <c r="B7" s="218" t="s">
        <v>283</v>
      </c>
      <c r="C7" s="219">
        <v>63160</v>
      </c>
      <c r="D7" s="220">
        <v>46889</v>
      </c>
      <c r="E7" s="218" t="s">
        <v>284</v>
      </c>
      <c r="F7" s="221">
        <v>43874</v>
      </c>
      <c r="G7" s="221">
        <v>73950</v>
      </c>
      <c r="H7" s="198"/>
    </row>
    <row r="8" spans="1:8" ht="12.95" customHeight="1" x14ac:dyDescent="0.25">
      <c r="A8" s="222" t="s">
        <v>33</v>
      </c>
      <c r="B8" s="223" t="s">
        <v>285</v>
      </c>
      <c r="C8" s="224">
        <v>21671</v>
      </c>
      <c r="D8" s="225">
        <v>73582</v>
      </c>
      <c r="E8" s="223" t="s">
        <v>186</v>
      </c>
      <c r="F8" s="226">
        <v>10378</v>
      </c>
      <c r="G8" s="226">
        <v>14106</v>
      </c>
      <c r="H8" s="198"/>
    </row>
    <row r="9" spans="1:8" ht="12.95" customHeight="1" x14ac:dyDescent="0.25">
      <c r="A9" s="222" t="s">
        <v>47</v>
      </c>
      <c r="B9" s="223" t="s">
        <v>286</v>
      </c>
      <c r="C9" s="224">
        <v>21671</v>
      </c>
      <c r="D9" s="225">
        <v>21671</v>
      </c>
      <c r="E9" s="223" t="s">
        <v>287</v>
      </c>
      <c r="F9" s="226">
        <v>44706</v>
      </c>
      <c r="G9" s="226">
        <v>53699</v>
      </c>
      <c r="H9" s="198"/>
    </row>
    <row r="10" spans="1:8" ht="12.95" customHeight="1" x14ac:dyDescent="0.25">
      <c r="A10" s="222" t="s">
        <v>233</v>
      </c>
      <c r="B10" s="223" t="s">
        <v>288</v>
      </c>
      <c r="C10" s="224">
        <v>7590</v>
      </c>
      <c r="D10" s="225">
        <v>7590</v>
      </c>
      <c r="E10" s="223" t="s">
        <v>188</v>
      </c>
      <c r="F10" s="226">
        <v>4354</v>
      </c>
      <c r="G10" s="226">
        <v>4354</v>
      </c>
      <c r="H10" s="198"/>
    </row>
    <row r="11" spans="1:8" ht="12.95" customHeight="1" x14ac:dyDescent="0.25">
      <c r="A11" s="222" t="s">
        <v>75</v>
      </c>
      <c r="B11" s="227" t="s">
        <v>289</v>
      </c>
      <c r="C11" s="224">
        <v>13940</v>
      </c>
      <c r="D11" s="225">
        <v>925</v>
      </c>
      <c r="E11" s="223" t="s">
        <v>190</v>
      </c>
      <c r="F11" s="226">
        <v>17939</v>
      </c>
      <c r="G11" s="226">
        <v>22617</v>
      </c>
      <c r="H11" s="198"/>
    </row>
    <row r="12" spans="1:8" ht="12.95" customHeight="1" x14ac:dyDescent="0.25">
      <c r="A12" s="222" t="s">
        <v>97</v>
      </c>
      <c r="B12" s="223" t="s">
        <v>290</v>
      </c>
      <c r="C12" s="224"/>
      <c r="D12" s="228"/>
      <c r="E12" s="223" t="s">
        <v>291</v>
      </c>
      <c r="F12" s="226">
        <v>500</v>
      </c>
      <c r="G12" s="226">
        <v>1000</v>
      </c>
      <c r="H12" s="198"/>
    </row>
    <row r="13" spans="1:8" ht="12.95" customHeight="1" x14ac:dyDescent="0.25">
      <c r="A13" s="222" t="s">
        <v>244</v>
      </c>
      <c r="B13" s="223" t="s">
        <v>96</v>
      </c>
      <c r="C13" s="224">
        <v>15390</v>
      </c>
      <c r="D13" s="225">
        <f>37838+2902</f>
        <v>40740</v>
      </c>
      <c r="E13" s="229"/>
      <c r="F13" s="226"/>
      <c r="G13" s="226"/>
      <c r="H13" s="198"/>
    </row>
    <row r="14" spans="1:8" ht="12.95" customHeight="1" x14ac:dyDescent="0.25">
      <c r="A14" s="222" t="s">
        <v>119</v>
      </c>
      <c r="B14" s="229"/>
      <c r="C14" s="224"/>
      <c r="D14" s="225"/>
      <c r="E14" s="229"/>
      <c r="F14" s="226"/>
      <c r="G14" s="226"/>
      <c r="H14" s="198"/>
    </row>
    <row r="15" spans="1:8" ht="12.95" customHeight="1" x14ac:dyDescent="0.25">
      <c r="A15" s="222" t="s">
        <v>129</v>
      </c>
      <c r="B15" s="230"/>
      <c r="C15" s="224"/>
      <c r="D15" s="228"/>
      <c r="E15" s="229"/>
      <c r="F15" s="226"/>
      <c r="G15" s="226"/>
      <c r="H15" s="198"/>
    </row>
    <row r="16" spans="1:8" ht="12.95" customHeight="1" x14ac:dyDescent="0.25">
      <c r="A16" s="222" t="s">
        <v>256</v>
      </c>
      <c r="B16" s="229"/>
      <c r="C16" s="224"/>
      <c r="D16" s="225"/>
      <c r="E16" s="229"/>
      <c r="F16" s="226"/>
      <c r="G16" s="226"/>
      <c r="H16" s="198"/>
    </row>
    <row r="17" spans="1:8" ht="12.95" customHeight="1" x14ac:dyDescent="0.25">
      <c r="A17" s="222" t="s">
        <v>292</v>
      </c>
      <c r="B17" s="229"/>
      <c r="C17" s="224"/>
      <c r="D17" s="225"/>
      <c r="E17" s="229"/>
      <c r="F17" s="226"/>
      <c r="G17" s="226"/>
      <c r="H17" s="198"/>
    </row>
    <row r="18" spans="1:8" ht="12.95" customHeight="1" thickBot="1" x14ac:dyDescent="0.3">
      <c r="A18" s="222" t="s">
        <v>293</v>
      </c>
      <c r="B18" s="231"/>
      <c r="C18" s="232"/>
      <c r="D18" s="233"/>
      <c r="E18" s="229"/>
      <c r="F18" s="234"/>
      <c r="G18" s="234"/>
      <c r="H18" s="198"/>
    </row>
    <row r="19" spans="1:8" ht="15.95" customHeight="1" thickBot="1" x14ac:dyDescent="0.3">
      <c r="A19" s="235" t="s">
        <v>294</v>
      </c>
      <c r="B19" s="236" t="s">
        <v>295</v>
      </c>
      <c r="C19" s="237">
        <f>+C7+C8+C10+C11+C13+C14+C15+C16+C17+C18</f>
        <v>121751</v>
      </c>
      <c r="D19" s="237">
        <f>+D7+D8+D10+D11+D13+D14+D15+D16+D17+D18</f>
        <v>169726</v>
      </c>
      <c r="E19" s="236" t="s">
        <v>296</v>
      </c>
      <c r="F19" s="238">
        <f>SUM(F7:F18)</f>
        <v>121751</v>
      </c>
      <c r="G19" s="238">
        <f>SUM(G7:G18)</f>
        <v>169726</v>
      </c>
      <c r="H19" s="198"/>
    </row>
    <row r="20" spans="1:8" ht="12.95" customHeight="1" x14ac:dyDescent="0.25">
      <c r="A20" s="239" t="s">
        <v>297</v>
      </c>
      <c r="B20" s="240" t="s">
        <v>298</v>
      </c>
      <c r="C20" s="241">
        <f>+C21+C22+C23+C24</f>
        <v>0</v>
      </c>
      <c r="D20" s="242"/>
      <c r="E20" s="243" t="s">
        <v>299</v>
      </c>
      <c r="F20" s="244"/>
      <c r="G20" s="244"/>
      <c r="H20" s="198"/>
    </row>
    <row r="21" spans="1:8" ht="12.95" customHeight="1" x14ac:dyDescent="0.25">
      <c r="A21" s="245" t="s">
        <v>300</v>
      </c>
      <c r="B21" s="243" t="s">
        <v>301</v>
      </c>
      <c r="C21" s="246"/>
      <c r="D21" s="247"/>
      <c r="E21" s="243" t="s">
        <v>302</v>
      </c>
      <c r="F21" s="248"/>
      <c r="G21" s="248"/>
      <c r="H21" s="198"/>
    </row>
    <row r="22" spans="1:8" ht="12.95" customHeight="1" x14ac:dyDescent="0.25">
      <c r="A22" s="245" t="s">
        <v>303</v>
      </c>
      <c r="B22" s="243" t="s">
        <v>304</v>
      </c>
      <c r="C22" s="246"/>
      <c r="D22" s="247"/>
      <c r="E22" s="243" t="s">
        <v>305</v>
      </c>
      <c r="F22" s="248"/>
      <c r="G22" s="248"/>
      <c r="H22" s="198"/>
    </row>
    <row r="23" spans="1:8" ht="12.95" customHeight="1" x14ac:dyDescent="0.25">
      <c r="A23" s="245" t="s">
        <v>306</v>
      </c>
      <c r="B23" s="243" t="s">
        <v>307</v>
      </c>
      <c r="C23" s="246"/>
      <c r="D23" s="247"/>
      <c r="E23" s="243" t="s">
        <v>308</v>
      </c>
      <c r="F23" s="248"/>
      <c r="G23" s="248"/>
      <c r="H23" s="198"/>
    </row>
    <row r="24" spans="1:8" ht="12.95" customHeight="1" x14ac:dyDescent="0.25">
      <c r="A24" s="245" t="s">
        <v>309</v>
      </c>
      <c r="B24" s="243" t="s">
        <v>310</v>
      </c>
      <c r="C24" s="246"/>
      <c r="D24" s="249"/>
      <c r="E24" s="240" t="s">
        <v>311</v>
      </c>
      <c r="F24" s="248"/>
      <c r="G24" s="248"/>
      <c r="H24" s="198"/>
    </row>
    <row r="25" spans="1:8" ht="12.95" customHeight="1" x14ac:dyDescent="0.25">
      <c r="A25" s="245" t="s">
        <v>312</v>
      </c>
      <c r="B25" s="243" t="s">
        <v>313</v>
      </c>
      <c r="C25" s="250">
        <f>C26</f>
        <v>0</v>
      </c>
      <c r="D25" s="251"/>
      <c r="E25" s="243" t="s">
        <v>314</v>
      </c>
      <c r="F25" s="248"/>
      <c r="G25" s="248"/>
      <c r="H25" s="198"/>
    </row>
    <row r="26" spans="1:8" ht="12.95" customHeight="1" x14ac:dyDescent="0.25">
      <c r="A26" s="239" t="s">
        <v>315</v>
      </c>
      <c r="B26" s="240" t="s">
        <v>316</v>
      </c>
      <c r="C26" s="252">
        <v>0</v>
      </c>
      <c r="D26" s="249"/>
      <c r="E26" s="218" t="s">
        <v>317</v>
      </c>
      <c r="F26" s="244"/>
      <c r="G26" s="244"/>
      <c r="H26" s="198"/>
    </row>
    <row r="27" spans="1:8" ht="12.95" customHeight="1" thickBot="1" x14ac:dyDescent="0.3">
      <c r="A27" s="245" t="s">
        <v>318</v>
      </c>
      <c r="B27" s="243" t="s">
        <v>319</v>
      </c>
      <c r="C27" s="246"/>
      <c r="D27" s="247"/>
      <c r="E27" s="229"/>
      <c r="F27" s="248"/>
      <c r="G27" s="248"/>
      <c r="H27" s="198"/>
    </row>
    <row r="28" spans="1:8" ht="27" customHeight="1" thickBot="1" x14ac:dyDescent="0.3">
      <c r="A28" s="235" t="s">
        <v>320</v>
      </c>
      <c r="B28" s="236" t="s">
        <v>321</v>
      </c>
      <c r="C28" s="237">
        <f>+C20+C25</f>
        <v>0</v>
      </c>
      <c r="D28" s="253"/>
      <c r="E28" s="236" t="s">
        <v>322</v>
      </c>
      <c r="F28" s="238">
        <f>SUM(F20:F27)</f>
        <v>0</v>
      </c>
      <c r="G28" s="238"/>
      <c r="H28" s="198"/>
    </row>
    <row r="29" spans="1:8" ht="15.75" thickBot="1" x14ac:dyDescent="0.3">
      <c r="A29" s="235" t="s">
        <v>323</v>
      </c>
      <c r="B29" s="254" t="s">
        <v>324</v>
      </c>
      <c r="C29" s="255">
        <f>+C19+C28</f>
        <v>121751</v>
      </c>
      <c r="D29" s="256">
        <f>D19</f>
        <v>169726</v>
      </c>
      <c r="E29" s="257" t="s">
        <v>325</v>
      </c>
      <c r="F29" s="258">
        <f>+F19+F28</f>
        <v>121751</v>
      </c>
      <c r="G29" s="255">
        <f>G19</f>
        <v>169726</v>
      </c>
      <c r="H29" s="198"/>
    </row>
    <row r="30" spans="1:8" ht="15.75" thickBot="1" x14ac:dyDescent="0.3">
      <c r="A30" s="235" t="s">
        <v>326</v>
      </c>
      <c r="B30" s="254" t="s">
        <v>327</v>
      </c>
      <c r="C30" s="255"/>
      <c r="D30" s="256"/>
      <c r="E30" s="257" t="s">
        <v>328</v>
      </c>
      <c r="F30" s="258"/>
      <c r="G30" s="255" t="str">
        <f>IF(C19-G19&gt;0,C19-G19,"-")</f>
        <v>-</v>
      </c>
      <c r="H30" s="198"/>
    </row>
    <row r="31" spans="1:8" ht="15.75" thickBot="1" x14ac:dyDescent="0.3">
      <c r="A31" s="235" t="s">
        <v>329</v>
      </c>
      <c r="B31" s="254" t="s">
        <v>330</v>
      </c>
      <c r="C31" s="255"/>
      <c r="D31" s="256"/>
      <c r="E31" s="257" t="s">
        <v>331</v>
      </c>
      <c r="F31" s="258"/>
      <c r="G31" s="255"/>
      <c r="H31" s="198"/>
    </row>
    <row r="32" spans="1:8" ht="18.75" x14ac:dyDescent="0.25">
      <c r="B32" s="259"/>
      <c r="C32" s="259"/>
      <c r="D32" s="259"/>
      <c r="E32" s="259"/>
      <c r="F32" s="260"/>
    </row>
  </sheetData>
  <mergeCells count="3">
    <mergeCell ref="H3:H31"/>
    <mergeCell ref="A4:A5"/>
    <mergeCell ref="B32:E32"/>
  </mergeCells>
  <pageMargins left="0.11811023622047245" right="0.11811023622047245" top="0.55118110236220474" bottom="0.55118110236220474" header="0.31496062992125984" footer="0.31496062992125984"/>
  <pageSetup paperSize="9" orientation="landscape" r:id="rId1"/>
  <headerFooter>
    <oddHeader>&amp;C&amp;"-,Félkövér"&amp;9Tiszagyulaháza Község 2015. évi működési bevételeinek és kiadásainak mérlege&amp;R&amp;"-,Dőlt"&amp;8 
5. melléklet a 10/2015.(IX. 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zoomScaleNormal="100" workbookViewId="0">
      <selection activeCell="E8" sqref="E8"/>
    </sheetView>
  </sheetViews>
  <sheetFormatPr defaultRowHeight="15" x14ac:dyDescent="0.25"/>
  <cols>
    <col min="1" max="1" width="5.85546875" style="196" customWidth="1"/>
    <col min="2" max="2" width="47.28515625" style="197" customWidth="1"/>
    <col min="3" max="3" width="12.42578125" style="196" customWidth="1"/>
    <col min="4" max="4" width="12.140625" style="196" customWidth="1"/>
    <col min="5" max="5" width="40.85546875" style="196" customWidth="1"/>
    <col min="6" max="6" width="11.85546875" style="196" customWidth="1"/>
    <col min="7" max="7" width="4.140625" style="196" customWidth="1"/>
    <col min="8" max="16384" width="9.140625" style="196"/>
  </cols>
  <sheetData>
    <row r="1" spans="1:7" ht="15.75" x14ac:dyDescent="0.25">
      <c r="B1" s="261"/>
      <c r="C1" s="262"/>
      <c r="D1" s="262"/>
      <c r="E1" s="262"/>
      <c r="F1" s="262"/>
      <c r="G1" s="198"/>
    </row>
    <row r="2" spans="1:7" ht="15.75" thickBot="1" x14ac:dyDescent="0.3">
      <c r="F2" s="106" t="s">
        <v>2</v>
      </c>
      <c r="G2" s="198"/>
    </row>
    <row r="3" spans="1:7" ht="15.75" thickBot="1" x14ac:dyDescent="0.3">
      <c r="A3" s="263" t="s">
        <v>3</v>
      </c>
      <c r="B3" s="200" t="s">
        <v>265</v>
      </c>
      <c r="C3" s="201"/>
      <c r="D3" s="202"/>
      <c r="E3" s="200" t="s">
        <v>272</v>
      </c>
      <c r="F3" s="204"/>
      <c r="G3" s="198"/>
    </row>
    <row r="4" spans="1:7" s="210" customFormat="1" ht="36.75" thickBot="1" x14ac:dyDescent="0.3">
      <c r="A4" s="264"/>
      <c r="B4" s="206" t="s">
        <v>282</v>
      </c>
      <c r="C4" s="207" t="s">
        <v>5</v>
      </c>
      <c r="D4" s="208" t="s">
        <v>183</v>
      </c>
      <c r="E4" s="206" t="s">
        <v>282</v>
      </c>
      <c r="F4" s="207" t="s">
        <v>5</v>
      </c>
      <c r="G4" s="198"/>
    </row>
    <row r="5" spans="1:7" s="210" customFormat="1" ht="13.5" thickBot="1" x14ac:dyDescent="0.3">
      <c r="A5" s="211" t="s">
        <v>7</v>
      </c>
      <c r="B5" s="212" t="s">
        <v>8</v>
      </c>
      <c r="C5" s="213" t="s">
        <v>9</v>
      </c>
      <c r="D5" s="214"/>
      <c r="E5" s="212" t="s">
        <v>10</v>
      </c>
      <c r="F5" s="215" t="s">
        <v>11</v>
      </c>
      <c r="G5" s="198"/>
    </row>
    <row r="6" spans="1:7" ht="12.95" customHeight="1" x14ac:dyDescent="0.25">
      <c r="A6" s="217" t="s">
        <v>21</v>
      </c>
      <c r="B6" s="218" t="s">
        <v>332</v>
      </c>
      <c r="C6" s="219">
        <v>52096</v>
      </c>
      <c r="D6" s="220">
        <f>92453-2902</f>
        <v>89551</v>
      </c>
      <c r="E6" s="218" t="s">
        <v>212</v>
      </c>
      <c r="F6" s="221">
        <v>47439</v>
      </c>
      <c r="G6" s="198"/>
    </row>
    <row r="7" spans="1:7" x14ac:dyDescent="0.25">
      <c r="A7" s="222" t="s">
        <v>33</v>
      </c>
      <c r="B7" s="223" t="s">
        <v>333</v>
      </c>
      <c r="C7" s="224">
        <v>52096</v>
      </c>
      <c r="D7" s="225">
        <v>52096</v>
      </c>
      <c r="E7" s="223" t="s">
        <v>334</v>
      </c>
      <c r="F7" s="226">
        <v>31664</v>
      </c>
      <c r="G7" s="198"/>
    </row>
    <row r="8" spans="1:7" ht="12.95" customHeight="1" x14ac:dyDescent="0.25">
      <c r="A8" s="222" t="s">
        <v>47</v>
      </c>
      <c r="B8" s="223" t="s">
        <v>335</v>
      </c>
      <c r="C8" s="224"/>
      <c r="D8" s="225"/>
      <c r="E8" s="223" t="s">
        <v>214</v>
      </c>
      <c r="F8" s="226">
        <v>31579</v>
      </c>
      <c r="G8" s="198"/>
    </row>
    <row r="9" spans="1:7" ht="12.95" customHeight="1" x14ac:dyDescent="0.25">
      <c r="A9" s="222" t="s">
        <v>233</v>
      </c>
      <c r="B9" s="223" t="s">
        <v>336</v>
      </c>
      <c r="C9" s="224"/>
      <c r="D9" s="225">
        <v>7999</v>
      </c>
      <c r="E9" s="223" t="s">
        <v>337</v>
      </c>
      <c r="F9" s="226"/>
      <c r="G9" s="198"/>
    </row>
    <row r="10" spans="1:7" ht="12.75" customHeight="1" x14ac:dyDescent="0.25">
      <c r="A10" s="222" t="s">
        <v>75</v>
      </c>
      <c r="B10" s="223" t="s">
        <v>338</v>
      </c>
      <c r="C10" s="224"/>
      <c r="D10" s="225"/>
      <c r="E10" s="223" t="s">
        <v>216</v>
      </c>
      <c r="F10" s="226">
        <v>22005</v>
      </c>
      <c r="G10" s="198"/>
    </row>
    <row r="11" spans="1:7" ht="12.95" customHeight="1" x14ac:dyDescent="0.25">
      <c r="A11" s="222" t="s">
        <v>97</v>
      </c>
      <c r="B11" s="223" t="s">
        <v>339</v>
      </c>
      <c r="C11" s="265">
        <v>0</v>
      </c>
      <c r="D11" s="228">
        <v>1900</v>
      </c>
      <c r="E11" s="229"/>
      <c r="F11" s="226"/>
      <c r="G11" s="198"/>
    </row>
    <row r="12" spans="1:7" ht="12.95" customHeight="1" x14ac:dyDescent="0.25">
      <c r="A12" s="222" t="s">
        <v>244</v>
      </c>
      <c r="B12" s="229"/>
      <c r="C12" s="224"/>
      <c r="D12" s="225"/>
      <c r="E12" s="229"/>
      <c r="F12" s="226"/>
      <c r="G12" s="198"/>
    </row>
    <row r="13" spans="1:7" ht="12.95" customHeight="1" x14ac:dyDescent="0.25">
      <c r="A13" s="222" t="s">
        <v>119</v>
      </c>
      <c r="B13" s="229"/>
      <c r="C13" s="224"/>
      <c r="D13" s="225"/>
      <c r="E13" s="229"/>
      <c r="F13" s="226"/>
      <c r="G13" s="198"/>
    </row>
    <row r="14" spans="1:7" ht="12.95" customHeight="1" x14ac:dyDescent="0.25">
      <c r="A14" s="222" t="s">
        <v>129</v>
      </c>
      <c r="B14" s="229"/>
      <c r="C14" s="265"/>
      <c r="D14" s="228"/>
      <c r="E14" s="229"/>
      <c r="F14" s="226"/>
      <c r="G14" s="198"/>
    </row>
    <row r="15" spans="1:7" x14ac:dyDescent="0.25">
      <c r="A15" s="222" t="s">
        <v>256</v>
      </c>
      <c r="B15" s="229"/>
      <c r="C15" s="265"/>
      <c r="D15" s="228"/>
      <c r="E15" s="229"/>
      <c r="F15" s="226"/>
      <c r="G15" s="198"/>
    </row>
    <row r="16" spans="1:7" ht="12.95" customHeight="1" thickBot="1" x14ac:dyDescent="0.3">
      <c r="A16" s="266" t="s">
        <v>292</v>
      </c>
      <c r="B16" s="267"/>
      <c r="C16" s="268"/>
      <c r="D16" s="269"/>
      <c r="E16" s="270" t="s">
        <v>291</v>
      </c>
      <c r="F16" s="271"/>
      <c r="G16" s="198"/>
    </row>
    <row r="17" spans="1:7" ht="15.95" customHeight="1" thickBot="1" x14ac:dyDescent="0.3">
      <c r="A17" s="235" t="s">
        <v>293</v>
      </c>
      <c r="B17" s="236" t="s">
        <v>340</v>
      </c>
      <c r="C17" s="237">
        <f>+C6+C8+C9+C11+C12+C13+C14+C15+C16</f>
        <v>52096</v>
      </c>
      <c r="D17" s="237">
        <f>D6+D9+D11</f>
        <v>99450</v>
      </c>
      <c r="E17" s="236" t="s">
        <v>341</v>
      </c>
      <c r="F17" s="238">
        <f>F6+F8+F10</f>
        <v>101023</v>
      </c>
      <c r="G17" s="198"/>
    </row>
    <row r="18" spans="1:7" ht="12.95" customHeight="1" x14ac:dyDescent="0.25">
      <c r="A18" s="217" t="s">
        <v>294</v>
      </c>
      <c r="B18" s="272" t="s">
        <v>342</v>
      </c>
      <c r="C18" s="273">
        <f>+C19+C20+C21+C22+C23</f>
        <v>1573</v>
      </c>
      <c r="D18" s="274">
        <v>1573</v>
      </c>
      <c r="E18" s="243" t="s">
        <v>299</v>
      </c>
      <c r="F18" s="275"/>
      <c r="G18" s="198"/>
    </row>
    <row r="19" spans="1:7" ht="12.95" customHeight="1" x14ac:dyDescent="0.25">
      <c r="A19" s="222" t="s">
        <v>297</v>
      </c>
      <c r="B19" s="276" t="s">
        <v>343</v>
      </c>
      <c r="C19" s="246">
        <v>1573</v>
      </c>
      <c r="D19" s="247">
        <v>1573</v>
      </c>
      <c r="E19" s="243" t="s">
        <v>344</v>
      </c>
      <c r="F19" s="248"/>
      <c r="G19" s="198"/>
    </row>
    <row r="20" spans="1:7" ht="12.95" customHeight="1" x14ac:dyDescent="0.25">
      <c r="A20" s="217" t="s">
        <v>300</v>
      </c>
      <c r="B20" s="276" t="s">
        <v>345</v>
      </c>
      <c r="C20" s="246"/>
      <c r="D20" s="247"/>
      <c r="E20" s="243" t="s">
        <v>305</v>
      </c>
      <c r="F20" s="248"/>
      <c r="G20" s="198"/>
    </row>
    <row r="21" spans="1:7" ht="12.95" customHeight="1" x14ac:dyDescent="0.25">
      <c r="A21" s="222" t="s">
        <v>303</v>
      </c>
      <c r="B21" s="276" t="s">
        <v>346</v>
      </c>
      <c r="C21" s="246"/>
      <c r="D21" s="247"/>
      <c r="E21" s="243" t="s">
        <v>308</v>
      </c>
      <c r="F21" s="248"/>
      <c r="G21" s="198"/>
    </row>
    <row r="22" spans="1:7" ht="12.95" customHeight="1" x14ac:dyDescent="0.25">
      <c r="A22" s="217" t="s">
        <v>306</v>
      </c>
      <c r="B22" s="276" t="s">
        <v>347</v>
      </c>
      <c r="C22" s="246"/>
      <c r="D22" s="249"/>
      <c r="E22" s="240" t="s">
        <v>311</v>
      </c>
      <c r="F22" s="248"/>
      <c r="G22" s="198"/>
    </row>
    <row r="23" spans="1:7" ht="12.95" customHeight="1" x14ac:dyDescent="0.25">
      <c r="A23" s="222" t="s">
        <v>309</v>
      </c>
      <c r="B23" s="277" t="s">
        <v>348</v>
      </c>
      <c r="C23" s="246"/>
      <c r="D23" s="247"/>
      <c r="E23" s="243" t="s">
        <v>349</v>
      </c>
      <c r="F23" s="248"/>
      <c r="G23" s="198"/>
    </row>
    <row r="24" spans="1:7" ht="12.95" customHeight="1" x14ac:dyDescent="0.25">
      <c r="A24" s="217" t="s">
        <v>312</v>
      </c>
      <c r="B24" s="278" t="s">
        <v>350</v>
      </c>
      <c r="C24" s="250">
        <f>+C25+C26+C27+C28+C29</f>
        <v>0</v>
      </c>
      <c r="D24" s="274"/>
      <c r="E24" s="279" t="s">
        <v>317</v>
      </c>
      <c r="F24" s="248"/>
      <c r="G24" s="198"/>
    </row>
    <row r="25" spans="1:7" ht="12.95" customHeight="1" x14ac:dyDescent="0.25">
      <c r="A25" s="222" t="s">
        <v>315</v>
      </c>
      <c r="B25" s="277" t="s">
        <v>351</v>
      </c>
      <c r="C25" s="246"/>
      <c r="D25" s="280"/>
      <c r="E25" s="279" t="s">
        <v>352</v>
      </c>
      <c r="F25" s="248"/>
      <c r="G25" s="198"/>
    </row>
    <row r="26" spans="1:7" ht="12.95" customHeight="1" x14ac:dyDescent="0.25">
      <c r="A26" s="217" t="s">
        <v>318</v>
      </c>
      <c r="B26" s="277" t="s">
        <v>353</v>
      </c>
      <c r="C26" s="246"/>
      <c r="D26" s="280"/>
      <c r="E26" s="281"/>
      <c r="F26" s="248"/>
      <c r="G26" s="198"/>
    </row>
    <row r="27" spans="1:7" ht="12.95" customHeight="1" x14ac:dyDescent="0.25">
      <c r="A27" s="222" t="s">
        <v>320</v>
      </c>
      <c r="B27" s="276" t="s">
        <v>354</v>
      </c>
      <c r="C27" s="246"/>
      <c r="D27" s="280"/>
      <c r="E27" s="282"/>
      <c r="F27" s="248"/>
      <c r="G27" s="198"/>
    </row>
    <row r="28" spans="1:7" ht="12.95" customHeight="1" x14ac:dyDescent="0.25">
      <c r="A28" s="217" t="s">
        <v>323</v>
      </c>
      <c r="B28" s="283" t="s">
        <v>355</v>
      </c>
      <c r="C28" s="246"/>
      <c r="D28" s="247"/>
      <c r="E28" s="229"/>
      <c r="F28" s="248"/>
      <c r="G28" s="198"/>
    </row>
    <row r="29" spans="1:7" ht="12.95" customHeight="1" thickBot="1" x14ac:dyDescent="0.3">
      <c r="A29" s="222" t="s">
        <v>326</v>
      </c>
      <c r="B29" s="284" t="s">
        <v>356</v>
      </c>
      <c r="C29" s="246"/>
      <c r="D29" s="280"/>
      <c r="E29" s="282"/>
      <c r="F29" s="248"/>
      <c r="G29" s="198"/>
    </row>
    <row r="30" spans="1:7" ht="21.75" customHeight="1" thickBot="1" x14ac:dyDescent="0.3">
      <c r="A30" s="235" t="s">
        <v>329</v>
      </c>
      <c r="B30" s="236" t="s">
        <v>357</v>
      </c>
      <c r="C30" s="237">
        <f>+C18+C24</f>
        <v>1573</v>
      </c>
      <c r="D30" s="237">
        <f>+D18+D24</f>
        <v>1573</v>
      </c>
      <c r="E30" s="236" t="s">
        <v>358</v>
      </c>
      <c r="F30" s="238">
        <f>SUM(F18:F29)</f>
        <v>0</v>
      </c>
      <c r="G30" s="198"/>
    </row>
    <row r="31" spans="1:7" ht="15.75" thickBot="1" x14ac:dyDescent="0.3">
      <c r="A31" s="235" t="s">
        <v>359</v>
      </c>
      <c r="B31" s="254" t="s">
        <v>360</v>
      </c>
      <c r="C31" s="255">
        <f>+C17+C30</f>
        <v>53669</v>
      </c>
      <c r="D31" s="255">
        <f>+D17+D30</f>
        <v>101023</v>
      </c>
      <c r="E31" s="254" t="s">
        <v>361</v>
      </c>
      <c r="F31" s="255">
        <f>+F17+F30</f>
        <v>101023</v>
      </c>
      <c r="G31" s="198"/>
    </row>
    <row r="32" spans="1:7" ht="15.75" thickBot="1" x14ac:dyDescent="0.3">
      <c r="A32" s="235" t="s">
        <v>362</v>
      </c>
      <c r="B32" s="254" t="s">
        <v>327</v>
      </c>
      <c r="C32" s="255"/>
      <c r="D32" s="256"/>
      <c r="E32" s="254" t="s">
        <v>328</v>
      </c>
      <c r="F32" s="255" t="str">
        <f>IF(C17-F17&gt;0,C17-F17,"-")</f>
        <v>-</v>
      </c>
      <c r="G32" s="198"/>
    </row>
    <row r="33" spans="1:7" ht="15.75" thickBot="1" x14ac:dyDescent="0.3">
      <c r="A33" s="235" t="s">
        <v>363</v>
      </c>
      <c r="B33" s="254" t="s">
        <v>330</v>
      </c>
      <c r="C33" s="255"/>
      <c r="D33" s="256"/>
      <c r="E33" s="254" t="s">
        <v>331</v>
      </c>
      <c r="F33" s="255" t="str">
        <f>IF(C17+C18-F31&gt;0,C17+C18-F31,"-")</f>
        <v>-</v>
      </c>
      <c r="G33" s="198"/>
    </row>
  </sheetData>
  <mergeCells count="2">
    <mergeCell ref="G1:G3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2015. évi felhalmozási célú bevételeinek és kiadásainak mérlege&amp;R&amp;"-,Dőlt"&amp;8
6. melléklet a 10/2015.(IX. 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B21" sqref="B21"/>
    </sheetView>
  </sheetViews>
  <sheetFormatPr defaultRowHeight="15" x14ac:dyDescent="0.25"/>
  <cols>
    <col min="1" max="1" width="5.85546875" style="196" customWidth="1"/>
    <col min="2" max="2" width="37" style="311" customWidth="1"/>
    <col min="3" max="4" width="13.42578125" style="286" customWidth="1"/>
    <col min="5" max="5" width="12.85546875" style="286" customWidth="1"/>
    <col min="6" max="6" width="13.28515625" style="286" customWidth="1"/>
    <col min="7" max="7" width="14.140625" style="286" customWidth="1"/>
    <col min="8" max="8" width="12.42578125" style="196" customWidth="1"/>
    <col min="9" max="10" width="11" style="286" customWidth="1"/>
    <col min="11" max="11" width="11.85546875" style="286" customWidth="1"/>
    <col min="12" max="16384" width="9.140625" style="286"/>
  </cols>
  <sheetData>
    <row r="1" spans="1:8" ht="15.75" x14ac:dyDescent="0.25">
      <c r="B1" s="285"/>
      <c r="C1" s="285"/>
      <c r="D1" s="285"/>
      <c r="E1" s="285"/>
      <c r="F1" s="285"/>
      <c r="G1" s="285"/>
      <c r="H1" s="285"/>
    </row>
    <row r="2" spans="1:8" ht="15.75" thickBot="1" x14ac:dyDescent="0.3">
      <c r="B2" s="197"/>
      <c r="C2" s="196"/>
      <c r="D2" s="196"/>
      <c r="E2" s="196"/>
      <c r="F2" s="196"/>
      <c r="G2" s="196"/>
      <c r="H2" s="106" t="s">
        <v>2</v>
      </c>
    </row>
    <row r="3" spans="1:8" s="288" customFormat="1" ht="48.75" thickBot="1" x14ac:dyDescent="0.3">
      <c r="A3" s="287" t="s">
        <v>262</v>
      </c>
      <c r="B3" s="206" t="s">
        <v>364</v>
      </c>
      <c r="C3" s="207" t="s">
        <v>365</v>
      </c>
      <c r="D3" s="207" t="s">
        <v>366</v>
      </c>
      <c r="E3" s="207" t="s">
        <v>367</v>
      </c>
      <c r="F3" s="207" t="s">
        <v>5</v>
      </c>
      <c r="G3" s="207" t="s">
        <v>183</v>
      </c>
      <c r="H3" s="209" t="s">
        <v>368</v>
      </c>
    </row>
    <row r="4" spans="1:8" s="196" customFormat="1" ht="15.75" thickBot="1" x14ac:dyDescent="0.3">
      <c r="A4" s="287" t="s">
        <v>7</v>
      </c>
      <c r="B4" s="289" t="s">
        <v>8</v>
      </c>
      <c r="C4" s="290" t="s">
        <v>9</v>
      </c>
      <c r="D4" s="290" t="s">
        <v>10</v>
      </c>
      <c r="E4" s="290" t="s">
        <v>11</v>
      </c>
      <c r="F4" s="290" t="s">
        <v>12</v>
      </c>
      <c r="G4" s="291"/>
      <c r="H4" s="292" t="s">
        <v>13</v>
      </c>
    </row>
    <row r="5" spans="1:8" ht="21" customHeight="1" thickBot="1" x14ac:dyDescent="0.3">
      <c r="A5" s="211" t="s">
        <v>21</v>
      </c>
      <c r="B5" s="293" t="s">
        <v>369</v>
      </c>
      <c r="C5" s="294">
        <v>244967</v>
      </c>
      <c r="D5" s="295"/>
      <c r="E5" s="294">
        <f>C5-F5</f>
        <v>191298</v>
      </c>
      <c r="F5" s="294">
        <v>53669</v>
      </c>
      <c r="G5" s="294">
        <v>31664</v>
      </c>
      <c r="H5" s="296"/>
    </row>
    <row r="6" spans="1:8" ht="15.75" thickBot="1" x14ac:dyDescent="0.3">
      <c r="A6" s="211" t="s">
        <v>33</v>
      </c>
      <c r="B6" s="293" t="s">
        <v>370</v>
      </c>
      <c r="C6" s="294" t="s">
        <v>371</v>
      </c>
      <c r="D6" s="295"/>
      <c r="E6" s="294"/>
      <c r="F6" s="294"/>
      <c r="G6" s="294" t="s">
        <v>371</v>
      </c>
      <c r="H6" s="296"/>
    </row>
    <row r="7" spans="1:8" ht="15.75" thickBot="1" x14ac:dyDescent="0.3">
      <c r="A7" s="211" t="s">
        <v>47</v>
      </c>
      <c r="B7" s="293" t="s">
        <v>372</v>
      </c>
      <c r="C7" s="294" t="s">
        <v>373</v>
      </c>
      <c r="D7" s="295"/>
      <c r="E7" s="297"/>
      <c r="F7" s="294"/>
      <c r="G7" s="294" t="s">
        <v>373</v>
      </c>
      <c r="H7" s="296"/>
    </row>
    <row r="8" spans="1:8" ht="15.75" thickBot="1" x14ac:dyDescent="0.3">
      <c r="A8" s="211" t="s">
        <v>233</v>
      </c>
      <c r="B8" s="298" t="s">
        <v>374</v>
      </c>
      <c r="C8" s="294">
        <v>1975</v>
      </c>
      <c r="D8" s="295"/>
      <c r="E8" s="294"/>
      <c r="F8" s="294"/>
      <c r="G8" s="294">
        <v>1975</v>
      </c>
      <c r="H8" s="296"/>
    </row>
    <row r="9" spans="1:8" ht="15.75" thickBot="1" x14ac:dyDescent="0.3">
      <c r="A9" s="211" t="s">
        <v>75</v>
      </c>
      <c r="B9" s="299" t="s">
        <v>375</v>
      </c>
      <c r="C9" s="294">
        <v>775</v>
      </c>
      <c r="D9" s="295"/>
      <c r="E9" s="294"/>
      <c r="F9" s="294"/>
      <c r="G9" s="294">
        <v>775</v>
      </c>
      <c r="H9" s="296"/>
    </row>
    <row r="10" spans="1:8" ht="15.75" thickBot="1" x14ac:dyDescent="0.3">
      <c r="A10" s="211" t="s">
        <v>97</v>
      </c>
      <c r="B10" s="298" t="s">
        <v>376</v>
      </c>
      <c r="C10" s="294">
        <v>3000</v>
      </c>
      <c r="D10" s="295"/>
      <c r="E10" s="297"/>
      <c r="F10" s="294"/>
      <c r="G10" s="294">
        <v>3000</v>
      </c>
      <c r="H10" s="296"/>
    </row>
    <row r="11" spans="1:8" ht="15.75" thickBot="1" x14ac:dyDescent="0.3">
      <c r="A11" s="211" t="s">
        <v>244</v>
      </c>
      <c r="B11" s="299"/>
      <c r="C11" s="297"/>
      <c r="D11" s="295"/>
      <c r="E11" s="297"/>
      <c r="F11" s="297"/>
      <c r="G11" s="300"/>
      <c r="H11" s="296">
        <f t="shared" ref="H11:H23" si="0">C11-E11-F11</f>
        <v>0</v>
      </c>
    </row>
    <row r="12" spans="1:8" ht="15.75" thickBot="1" x14ac:dyDescent="0.3">
      <c r="A12" s="211" t="s">
        <v>119</v>
      </c>
      <c r="B12" s="299"/>
      <c r="C12" s="297"/>
      <c r="D12" s="295"/>
      <c r="E12" s="297"/>
      <c r="F12" s="297"/>
      <c r="G12" s="300"/>
      <c r="H12" s="296">
        <f t="shared" si="0"/>
        <v>0</v>
      </c>
    </row>
    <row r="13" spans="1:8" ht="15.75" thickBot="1" x14ac:dyDescent="0.3">
      <c r="A13" s="211" t="s">
        <v>129</v>
      </c>
      <c r="B13" s="299"/>
      <c r="C13" s="297"/>
      <c r="D13" s="295"/>
      <c r="E13" s="297"/>
      <c r="F13" s="297"/>
      <c r="G13" s="300"/>
      <c r="H13" s="296">
        <f t="shared" si="0"/>
        <v>0</v>
      </c>
    </row>
    <row r="14" spans="1:8" ht="15.75" thickBot="1" x14ac:dyDescent="0.3">
      <c r="A14" s="211" t="s">
        <v>256</v>
      </c>
      <c r="B14" s="299"/>
      <c r="C14" s="297"/>
      <c r="D14" s="295"/>
      <c r="E14" s="297"/>
      <c r="F14" s="297"/>
      <c r="G14" s="300"/>
      <c r="H14" s="296">
        <f t="shared" si="0"/>
        <v>0</v>
      </c>
    </row>
    <row r="15" spans="1:8" ht="15.75" thickBot="1" x14ac:dyDescent="0.3">
      <c r="A15" s="211" t="s">
        <v>292</v>
      </c>
      <c r="B15" s="299"/>
      <c r="C15" s="297"/>
      <c r="D15" s="295"/>
      <c r="E15" s="297"/>
      <c r="F15" s="297"/>
      <c r="G15" s="300"/>
      <c r="H15" s="296">
        <f t="shared" si="0"/>
        <v>0</v>
      </c>
    </row>
    <row r="16" spans="1:8" ht="15.75" thickBot="1" x14ac:dyDescent="0.3">
      <c r="A16" s="211" t="s">
        <v>293</v>
      </c>
      <c r="B16" s="299"/>
      <c r="C16" s="297"/>
      <c r="D16" s="295"/>
      <c r="E16" s="297"/>
      <c r="F16" s="297"/>
      <c r="G16" s="300"/>
      <c r="H16" s="296">
        <f t="shared" si="0"/>
        <v>0</v>
      </c>
    </row>
    <row r="17" spans="1:8" ht="15.75" thickBot="1" x14ac:dyDescent="0.3">
      <c r="A17" s="211" t="s">
        <v>294</v>
      </c>
      <c r="B17" s="299"/>
      <c r="C17" s="297"/>
      <c r="D17" s="295"/>
      <c r="E17" s="297"/>
      <c r="F17" s="297"/>
      <c r="G17" s="300"/>
      <c r="H17" s="296">
        <f t="shared" si="0"/>
        <v>0</v>
      </c>
    </row>
    <row r="18" spans="1:8" ht="15.75" thickBot="1" x14ac:dyDescent="0.3">
      <c r="A18" s="211" t="s">
        <v>297</v>
      </c>
      <c r="B18" s="299"/>
      <c r="C18" s="297"/>
      <c r="D18" s="295"/>
      <c r="E18" s="297"/>
      <c r="F18" s="297"/>
      <c r="G18" s="300"/>
      <c r="H18" s="296">
        <f t="shared" si="0"/>
        <v>0</v>
      </c>
    </row>
    <row r="19" spans="1:8" ht="15.75" thickBot="1" x14ac:dyDescent="0.3">
      <c r="A19" s="211" t="s">
        <v>300</v>
      </c>
      <c r="B19" s="299"/>
      <c r="C19" s="297"/>
      <c r="D19" s="295"/>
      <c r="E19" s="297"/>
      <c r="F19" s="297"/>
      <c r="G19" s="300"/>
      <c r="H19" s="296">
        <f t="shared" si="0"/>
        <v>0</v>
      </c>
    </row>
    <row r="20" spans="1:8" ht="15.75" thickBot="1" x14ac:dyDescent="0.3">
      <c r="A20" s="211" t="s">
        <v>303</v>
      </c>
      <c r="B20" s="299"/>
      <c r="C20" s="297"/>
      <c r="D20" s="295"/>
      <c r="E20" s="297"/>
      <c r="F20" s="297"/>
      <c r="G20" s="300"/>
      <c r="H20" s="296">
        <f t="shared" si="0"/>
        <v>0</v>
      </c>
    </row>
    <row r="21" spans="1:8" ht="15.75" thickBot="1" x14ac:dyDescent="0.3">
      <c r="A21" s="211" t="s">
        <v>306</v>
      </c>
      <c r="B21" s="299"/>
      <c r="C21" s="297"/>
      <c r="D21" s="295"/>
      <c r="E21" s="297"/>
      <c r="F21" s="297"/>
      <c r="G21" s="300"/>
      <c r="H21" s="296">
        <f t="shared" si="0"/>
        <v>0</v>
      </c>
    </row>
    <row r="22" spans="1:8" ht="15.75" thickBot="1" x14ac:dyDescent="0.3">
      <c r="A22" s="211" t="s">
        <v>309</v>
      </c>
      <c r="B22" s="299"/>
      <c r="C22" s="297"/>
      <c r="D22" s="295"/>
      <c r="E22" s="297"/>
      <c r="F22" s="297"/>
      <c r="G22" s="300"/>
      <c r="H22" s="296">
        <f t="shared" si="0"/>
        <v>0</v>
      </c>
    </row>
    <row r="23" spans="1:8" ht="15.75" thickBot="1" x14ac:dyDescent="0.3">
      <c r="A23" s="211" t="s">
        <v>312</v>
      </c>
      <c r="B23" s="231"/>
      <c r="C23" s="301"/>
      <c r="D23" s="302"/>
      <c r="E23" s="301"/>
      <c r="F23" s="301"/>
      <c r="G23" s="303"/>
      <c r="H23" s="304">
        <f t="shared" si="0"/>
        <v>0</v>
      </c>
    </row>
    <row r="24" spans="1:8" s="309" customFormat="1" ht="13.5" thickBot="1" x14ac:dyDescent="0.3">
      <c r="A24" s="211" t="s">
        <v>315</v>
      </c>
      <c r="B24" s="206" t="s">
        <v>377</v>
      </c>
      <c r="C24" s="305">
        <v>292406</v>
      </c>
      <c r="D24" s="306"/>
      <c r="E24" s="305">
        <f>SUM(E5:E23)</f>
        <v>191298</v>
      </c>
      <c r="F24" s="305">
        <v>53669</v>
      </c>
      <c r="G24" s="307">
        <v>79103</v>
      </c>
      <c r="H24" s="308">
        <f>SUM(H5:H23)</f>
        <v>0</v>
      </c>
    </row>
    <row r="25" spans="1:8" x14ac:dyDescent="0.25">
      <c r="A25" s="310"/>
    </row>
    <row r="26" spans="1:8" x14ac:dyDescent="0.25">
      <c r="A26" s="310"/>
    </row>
    <row r="27" spans="1:8" x14ac:dyDescent="0.25">
      <c r="A27" s="310"/>
    </row>
    <row r="28" spans="1:8" x14ac:dyDescent="0.25">
      <c r="A28" s="310"/>
    </row>
    <row r="29" spans="1:8" x14ac:dyDescent="0.25">
      <c r="A29" s="310"/>
    </row>
    <row r="30" spans="1:8" x14ac:dyDescent="0.25">
      <c r="A30" s="312"/>
    </row>
    <row r="31" spans="1:8" x14ac:dyDescent="0.25">
      <c r="A31" s="312"/>
    </row>
    <row r="32" spans="1:8" x14ac:dyDescent="0.25">
      <c r="A32" s="312"/>
    </row>
    <row r="33" spans="1:8" x14ac:dyDescent="0.25">
      <c r="A33" s="312"/>
      <c r="B33" s="286"/>
      <c r="H33" s="286"/>
    </row>
    <row r="34" spans="1:8" x14ac:dyDescent="0.25">
      <c r="A34" s="313"/>
      <c r="B34" s="286"/>
      <c r="H34" s="286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2015. évi beruházási (felhalmozási) kiadásainak előirányzata beruházásonként&amp;R&amp;"-,Dőlt"&amp;8
7. melléklet a 10/2015.(IX. 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zoomScaleNormal="100" workbookViewId="0">
      <selection activeCell="D10" sqref="D10"/>
    </sheetView>
  </sheetViews>
  <sheetFormatPr defaultRowHeight="15" x14ac:dyDescent="0.25"/>
  <cols>
    <col min="1" max="1" width="7.28515625" style="314" customWidth="1"/>
    <col min="2" max="2" width="33.140625" style="316" customWidth="1"/>
    <col min="3" max="6" width="11.85546875" style="316" customWidth="1"/>
    <col min="7" max="16384" width="9.140625" style="316"/>
  </cols>
  <sheetData>
    <row r="1" spans="1:6" x14ac:dyDescent="0.25">
      <c r="B1" s="315"/>
      <c r="C1" s="315"/>
      <c r="D1" s="315"/>
      <c r="E1" s="315"/>
      <c r="F1" s="315"/>
    </row>
    <row r="2" spans="1:6" ht="15.75" x14ac:dyDescent="0.25">
      <c r="B2" s="317" t="s">
        <v>378</v>
      </c>
      <c r="C2" s="318" t="s">
        <v>379</v>
      </c>
      <c r="D2" s="318"/>
      <c r="E2" s="318"/>
      <c r="F2" s="318"/>
    </row>
    <row r="3" spans="1:6" ht="15.75" x14ac:dyDescent="0.25">
      <c r="B3" s="317"/>
      <c r="C3" s="318"/>
      <c r="D3" s="318"/>
      <c r="E3" s="318"/>
      <c r="F3" s="318"/>
    </row>
    <row r="4" spans="1:6" ht="15.75" thickBot="1" x14ac:dyDescent="0.3">
      <c r="B4" s="315"/>
      <c r="C4" s="315"/>
      <c r="D4" s="315"/>
      <c r="E4" s="319" t="s">
        <v>2</v>
      </c>
      <c r="F4" s="319"/>
    </row>
    <row r="5" spans="1:6" ht="15" customHeight="1" thickBot="1" x14ac:dyDescent="0.3">
      <c r="A5" s="320" t="s">
        <v>273</v>
      </c>
      <c r="B5" s="321" t="s">
        <v>380</v>
      </c>
      <c r="C5" s="322" t="s">
        <v>381</v>
      </c>
      <c r="D5" s="322" t="s">
        <v>382</v>
      </c>
      <c r="E5" s="322" t="s">
        <v>383</v>
      </c>
      <c r="F5" s="323" t="s">
        <v>268</v>
      </c>
    </row>
    <row r="6" spans="1:6" s="314" customFormat="1" ht="15" customHeight="1" thickBot="1" x14ac:dyDescent="0.3">
      <c r="A6" s="324" t="s">
        <v>7</v>
      </c>
      <c r="B6" s="325" t="s">
        <v>8</v>
      </c>
      <c r="C6" s="322" t="s">
        <v>9</v>
      </c>
      <c r="D6" s="322" t="s">
        <v>10</v>
      </c>
      <c r="E6" s="322" t="s">
        <v>11</v>
      </c>
      <c r="F6" s="323" t="s">
        <v>12</v>
      </c>
    </row>
    <row r="7" spans="1:6" x14ac:dyDescent="0.25">
      <c r="A7" s="326" t="s">
        <v>21</v>
      </c>
      <c r="B7" s="327" t="s">
        <v>384</v>
      </c>
      <c r="C7" s="328">
        <f>75997-73767</f>
        <v>2230</v>
      </c>
      <c r="D7" s="328"/>
      <c r="E7" s="328"/>
      <c r="F7" s="329">
        <f t="shared" ref="F7:F13" si="0">SUM(C7:E7)</f>
        <v>2230</v>
      </c>
    </row>
    <row r="8" spans="1:6" x14ac:dyDescent="0.25">
      <c r="A8" s="330" t="s">
        <v>33</v>
      </c>
      <c r="B8" s="331" t="s">
        <v>385</v>
      </c>
      <c r="C8" s="332"/>
      <c r="D8" s="332"/>
      <c r="E8" s="332"/>
      <c r="F8" s="333">
        <f t="shared" si="0"/>
        <v>0</v>
      </c>
    </row>
    <row r="9" spans="1:6" x14ac:dyDescent="0.25">
      <c r="A9" s="330" t="s">
        <v>47</v>
      </c>
      <c r="B9" s="334" t="s">
        <v>386</v>
      </c>
      <c r="C9" s="335">
        <f>52096+21671</f>
        <v>73767</v>
      </c>
      <c r="D9" s="335"/>
      <c r="E9" s="335"/>
      <c r="F9" s="336">
        <f t="shared" si="0"/>
        <v>73767</v>
      </c>
    </row>
    <row r="10" spans="1:6" x14ac:dyDescent="0.25">
      <c r="A10" s="330" t="s">
        <v>233</v>
      </c>
      <c r="B10" s="334" t="s">
        <v>387</v>
      </c>
      <c r="C10" s="335"/>
      <c r="D10" s="335"/>
      <c r="E10" s="335"/>
      <c r="F10" s="336">
        <f t="shared" si="0"/>
        <v>0</v>
      </c>
    </row>
    <row r="11" spans="1:6" x14ac:dyDescent="0.25">
      <c r="A11" s="330" t="s">
        <v>75</v>
      </c>
      <c r="B11" s="334" t="s">
        <v>388</v>
      </c>
      <c r="C11" s="335"/>
      <c r="D11" s="335"/>
      <c r="E11" s="335"/>
      <c r="F11" s="336">
        <f t="shared" si="0"/>
        <v>0</v>
      </c>
    </row>
    <row r="12" spans="1:6" x14ac:dyDescent="0.25">
      <c r="A12" s="330" t="s">
        <v>97</v>
      </c>
      <c r="B12" s="334" t="s">
        <v>389</v>
      </c>
      <c r="C12" s="335"/>
      <c r="D12" s="335"/>
      <c r="E12" s="335"/>
      <c r="F12" s="336">
        <f t="shared" si="0"/>
        <v>0</v>
      </c>
    </row>
    <row r="13" spans="1:6" ht="15.75" thickBot="1" x14ac:dyDescent="0.3">
      <c r="A13" s="330" t="s">
        <v>244</v>
      </c>
      <c r="B13" s="337"/>
      <c r="C13" s="338"/>
      <c r="D13" s="338"/>
      <c r="E13" s="338"/>
      <c r="F13" s="336">
        <f t="shared" si="0"/>
        <v>0</v>
      </c>
    </row>
    <row r="14" spans="1:6" ht="15.75" thickBot="1" x14ac:dyDescent="0.3">
      <c r="A14" s="330" t="s">
        <v>119</v>
      </c>
      <c r="B14" s="339" t="s">
        <v>390</v>
      </c>
      <c r="C14" s="340">
        <f>C7+SUM(C9:C13)</f>
        <v>75997</v>
      </c>
      <c r="D14" s="340">
        <f>D7+SUM(D9:D13)</f>
        <v>0</v>
      </c>
      <c r="E14" s="340">
        <f>E7+SUM(E9:E13)</f>
        <v>0</v>
      </c>
      <c r="F14" s="341">
        <f>F7+SUM(F9:F13)</f>
        <v>75997</v>
      </c>
    </row>
    <row r="15" spans="1:6" ht="15.75" thickBot="1" x14ac:dyDescent="0.3">
      <c r="A15" s="330" t="s">
        <v>129</v>
      </c>
      <c r="B15" s="342"/>
      <c r="C15" s="342"/>
      <c r="D15" s="342"/>
      <c r="E15" s="342"/>
      <c r="F15" s="343"/>
    </row>
    <row r="16" spans="1:6" ht="15" customHeight="1" thickBot="1" x14ac:dyDescent="0.3">
      <c r="A16" s="330" t="s">
        <v>256</v>
      </c>
      <c r="B16" s="321" t="s">
        <v>391</v>
      </c>
      <c r="C16" s="322" t="s">
        <v>392</v>
      </c>
      <c r="D16" s="322" t="s">
        <v>381</v>
      </c>
      <c r="E16" s="322" t="s">
        <v>393</v>
      </c>
      <c r="F16" s="323" t="s">
        <v>268</v>
      </c>
    </row>
    <row r="17" spans="1:8" x14ac:dyDescent="0.25">
      <c r="A17" s="330" t="s">
        <v>292</v>
      </c>
      <c r="B17" s="327" t="s">
        <v>394</v>
      </c>
      <c r="C17" s="328"/>
      <c r="D17" s="328"/>
      <c r="E17" s="328"/>
      <c r="F17" s="329">
        <f t="shared" ref="F17:F23" si="1">SUM(C17:E17)</f>
        <v>0</v>
      </c>
    </row>
    <row r="18" spans="1:8" x14ac:dyDescent="0.25">
      <c r="A18" s="330" t="s">
        <v>293</v>
      </c>
      <c r="B18" s="344" t="s">
        <v>395</v>
      </c>
      <c r="C18" s="335">
        <f>31664</f>
        <v>31664</v>
      </c>
      <c r="D18" s="335"/>
      <c r="E18" s="335"/>
      <c r="F18" s="336">
        <f t="shared" si="1"/>
        <v>31664</v>
      </c>
    </row>
    <row r="19" spans="1:8" x14ac:dyDescent="0.25">
      <c r="A19" s="330" t="s">
        <v>294</v>
      </c>
      <c r="B19" s="334" t="s">
        <v>396</v>
      </c>
      <c r="C19" s="335">
        <f>2677+720</f>
        <v>3397</v>
      </c>
      <c r="D19" s="335"/>
      <c r="E19" s="335"/>
      <c r="F19" s="336">
        <f t="shared" si="1"/>
        <v>3397</v>
      </c>
    </row>
    <row r="20" spans="1:8" x14ac:dyDescent="0.25">
      <c r="A20" s="330" t="s">
        <v>297</v>
      </c>
      <c r="B20" s="334" t="s">
        <v>397</v>
      </c>
      <c r="C20" s="335">
        <v>8633</v>
      </c>
      <c r="D20" s="335"/>
      <c r="E20" s="335"/>
      <c r="F20" s="336">
        <f t="shared" si="1"/>
        <v>8633</v>
      </c>
    </row>
    <row r="21" spans="1:8" x14ac:dyDescent="0.25">
      <c r="A21" s="330" t="s">
        <v>300</v>
      </c>
      <c r="B21" s="345" t="s">
        <v>398</v>
      </c>
      <c r="C21" s="335">
        <v>22005</v>
      </c>
      <c r="D21" s="335"/>
      <c r="E21" s="335"/>
      <c r="F21" s="336">
        <f t="shared" si="1"/>
        <v>22005</v>
      </c>
    </row>
    <row r="22" spans="1:8" x14ac:dyDescent="0.25">
      <c r="A22" s="330" t="s">
        <v>303</v>
      </c>
      <c r="B22" s="345" t="s">
        <v>399</v>
      </c>
      <c r="C22" s="335">
        <v>10298</v>
      </c>
      <c r="D22" s="335"/>
      <c r="E22" s="335"/>
      <c r="F22" s="336">
        <f t="shared" si="1"/>
        <v>10298</v>
      </c>
    </row>
    <row r="23" spans="1:8" ht="15.75" thickBot="1" x14ac:dyDescent="0.3">
      <c r="A23" s="330" t="s">
        <v>306</v>
      </c>
      <c r="B23" s="337"/>
      <c r="C23" s="338"/>
      <c r="D23" s="338"/>
      <c r="E23" s="338"/>
      <c r="F23" s="336">
        <f t="shared" si="1"/>
        <v>0</v>
      </c>
    </row>
    <row r="24" spans="1:8" ht="15.75" thickBot="1" x14ac:dyDescent="0.3">
      <c r="A24" s="346" t="s">
        <v>309</v>
      </c>
      <c r="B24" s="339" t="s">
        <v>17</v>
      </c>
      <c r="C24" s="340">
        <f>SUM(C17:C23)</f>
        <v>75997</v>
      </c>
      <c r="D24" s="340">
        <f>SUM(D17:D23)</f>
        <v>0</v>
      </c>
      <c r="E24" s="340">
        <f>SUM(E17:E23)</f>
        <v>0</v>
      </c>
      <c r="F24" s="341">
        <f>SUM(F17:F23)</f>
        <v>75997</v>
      </c>
    </row>
    <row r="25" spans="1:8" x14ac:dyDescent="0.25">
      <c r="B25" s="315"/>
      <c r="C25" s="315"/>
      <c r="D25" s="315"/>
      <c r="E25" s="315"/>
      <c r="F25" s="315"/>
    </row>
    <row r="26" spans="1:8" x14ac:dyDescent="0.25">
      <c r="B26" s="315"/>
      <c r="C26" s="315"/>
      <c r="D26" s="315"/>
      <c r="E26" s="315"/>
      <c r="F26" s="315"/>
    </row>
    <row r="27" spans="1:8" ht="15.75" x14ac:dyDescent="0.25">
      <c r="B27" s="317"/>
      <c r="C27" s="318"/>
      <c r="D27" s="318"/>
      <c r="E27" s="318"/>
      <c r="F27" s="318"/>
    </row>
    <row r="28" spans="1:8" ht="15.75" x14ac:dyDescent="0.25">
      <c r="B28" s="317"/>
      <c r="C28" s="318"/>
      <c r="D28" s="318"/>
      <c r="E28" s="318"/>
      <c r="F28" s="318"/>
    </row>
    <row r="29" spans="1:8" x14ac:dyDescent="0.25">
      <c r="A29" s="347"/>
      <c r="B29" s="348"/>
      <c r="C29" s="348"/>
      <c r="D29" s="348"/>
      <c r="E29" s="319"/>
      <c r="F29" s="319"/>
      <c r="G29" s="349"/>
      <c r="H29" s="349"/>
    </row>
    <row r="30" spans="1:8" x14ac:dyDescent="0.25">
      <c r="A30" s="350"/>
      <c r="B30" s="351"/>
      <c r="C30" s="352"/>
      <c r="D30" s="352"/>
      <c r="E30" s="352"/>
      <c r="F30" s="352"/>
      <c r="G30" s="349"/>
      <c r="H30" s="349"/>
    </row>
    <row r="31" spans="1:8" x14ac:dyDescent="0.25">
      <c r="A31" s="347"/>
      <c r="B31" s="351"/>
      <c r="C31" s="352"/>
      <c r="D31" s="352"/>
      <c r="E31" s="352"/>
      <c r="F31" s="352"/>
      <c r="G31" s="349"/>
      <c r="H31" s="349"/>
    </row>
    <row r="32" spans="1:8" x14ac:dyDescent="0.25">
      <c r="A32" s="347"/>
      <c r="B32" s="353"/>
      <c r="C32" s="354"/>
      <c r="D32" s="354"/>
      <c r="E32" s="354"/>
      <c r="F32" s="355"/>
      <c r="G32" s="349"/>
      <c r="H32" s="349"/>
    </row>
    <row r="33" spans="1:8" x14ac:dyDescent="0.25">
      <c r="A33" s="347"/>
      <c r="B33" s="356"/>
      <c r="C33" s="357"/>
      <c r="D33" s="357"/>
      <c r="E33" s="357"/>
      <c r="F33" s="358"/>
      <c r="G33" s="349"/>
      <c r="H33" s="349"/>
    </row>
    <row r="34" spans="1:8" x14ac:dyDescent="0.25">
      <c r="A34" s="347"/>
      <c r="B34" s="353"/>
      <c r="C34" s="354"/>
      <c r="D34" s="354"/>
      <c r="E34" s="354"/>
      <c r="F34" s="355"/>
      <c r="G34" s="349"/>
      <c r="H34" s="349"/>
    </row>
    <row r="35" spans="1:8" x14ac:dyDescent="0.25">
      <c r="A35" s="347"/>
      <c r="B35" s="353"/>
      <c r="C35" s="354"/>
      <c r="D35" s="354"/>
      <c r="E35" s="354"/>
      <c r="F35" s="355"/>
      <c r="G35" s="349"/>
      <c r="H35" s="349"/>
    </row>
    <row r="36" spans="1:8" x14ac:dyDescent="0.25">
      <c r="A36" s="347"/>
      <c r="B36" s="353"/>
      <c r="C36" s="354"/>
      <c r="D36" s="354"/>
      <c r="E36" s="354"/>
      <c r="F36" s="355"/>
      <c r="G36" s="349"/>
      <c r="H36" s="349"/>
    </row>
    <row r="37" spans="1:8" x14ac:dyDescent="0.25">
      <c r="A37" s="347"/>
      <c r="B37" s="353"/>
      <c r="C37" s="354"/>
      <c r="D37" s="354"/>
      <c r="E37" s="354"/>
      <c r="F37" s="355"/>
      <c r="G37" s="349"/>
      <c r="H37" s="349"/>
    </row>
    <row r="38" spans="1:8" x14ac:dyDescent="0.25">
      <c r="A38" s="347"/>
      <c r="B38" s="359"/>
      <c r="C38" s="354"/>
      <c r="D38" s="354"/>
      <c r="E38" s="354"/>
      <c r="F38" s="355"/>
      <c r="G38" s="349"/>
      <c r="H38" s="349"/>
    </row>
    <row r="39" spans="1:8" x14ac:dyDescent="0.25">
      <c r="A39" s="347"/>
      <c r="B39" s="360"/>
      <c r="C39" s="355"/>
      <c r="D39" s="355"/>
      <c r="E39" s="355"/>
      <c r="F39" s="355"/>
      <c r="G39" s="349"/>
      <c r="H39" s="349"/>
    </row>
    <row r="40" spans="1:8" x14ac:dyDescent="0.25">
      <c r="A40" s="347"/>
      <c r="B40" s="342"/>
      <c r="C40" s="342"/>
      <c r="D40" s="342"/>
      <c r="E40" s="342"/>
      <c r="F40" s="342"/>
      <c r="G40" s="349"/>
      <c r="H40" s="349"/>
    </row>
    <row r="41" spans="1:8" x14ac:dyDescent="0.25">
      <c r="A41" s="347"/>
      <c r="B41" s="351"/>
      <c r="C41" s="352"/>
      <c r="D41" s="352"/>
      <c r="E41" s="352"/>
      <c r="F41" s="352"/>
      <c r="G41" s="349"/>
      <c r="H41" s="349"/>
    </row>
    <row r="42" spans="1:8" x14ac:dyDescent="0.25">
      <c r="A42" s="347"/>
      <c r="B42" s="353"/>
      <c r="C42" s="354"/>
      <c r="D42" s="354"/>
      <c r="E42" s="354"/>
      <c r="F42" s="355"/>
      <c r="G42" s="349"/>
      <c r="H42" s="349"/>
    </row>
    <row r="43" spans="1:8" x14ac:dyDescent="0.25">
      <c r="A43" s="347"/>
      <c r="B43" s="361"/>
      <c r="C43" s="354"/>
      <c r="D43" s="354"/>
      <c r="E43" s="354"/>
      <c r="F43" s="355"/>
      <c r="G43" s="349"/>
      <c r="H43" s="349"/>
    </row>
    <row r="44" spans="1:8" x14ac:dyDescent="0.25">
      <c r="A44" s="347"/>
      <c r="B44" s="353"/>
      <c r="C44" s="354"/>
      <c r="D44" s="354"/>
      <c r="E44" s="354"/>
      <c r="F44" s="355"/>
      <c r="G44" s="349"/>
      <c r="H44" s="349"/>
    </row>
    <row r="45" spans="1:8" x14ac:dyDescent="0.25">
      <c r="A45" s="347"/>
      <c r="B45" s="353"/>
      <c r="C45" s="354"/>
      <c r="D45" s="354"/>
      <c r="E45" s="354"/>
      <c r="F45" s="355"/>
      <c r="G45" s="349"/>
      <c r="H45" s="349"/>
    </row>
    <row r="46" spans="1:8" x14ac:dyDescent="0.25">
      <c r="A46" s="347"/>
      <c r="B46" s="359"/>
      <c r="C46" s="354"/>
      <c r="D46" s="354"/>
      <c r="E46" s="354"/>
      <c r="F46" s="355"/>
      <c r="G46" s="349"/>
      <c r="H46" s="349"/>
    </row>
    <row r="47" spans="1:8" x14ac:dyDescent="0.25">
      <c r="A47" s="347"/>
      <c r="B47" s="359"/>
      <c r="C47" s="354"/>
      <c r="D47" s="354"/>
      <c r="E47" s="354"/>
      <c r="F47" s="355"/>
      <c r="G47" s="349"/>
      <c r="H47" s="349"/>
    </row>
    <row r="48" spans="1:8" x14ac:dyDescent="0.25">
      <c r="A48" s="347"/>
      <c r="B48" s="359"/>
      <c r="C48" s="354"/>
      <c r="D48" s="354"/>
      <c r="E48" s="354"/>
      <c r="F48" s="355"/>
      <c r="G48" s="349"/>
      <c r="H48" s="349"/>
    </row>
    <row r="49" spans="1:9" x14ac:dyDescent="0.25">
      <c r="A49" s="347"/>
      <c r="B49" s="360"/>
      <c r="C49" s="355"/>
      <c r="D49" s="355"/>
      <c r="E49" s="355"/>
      <c r="F49" s="355"/>
      <c r="G49" s="349"/>
      <c r="H49" s="349"/>
    </row>
    <row r="50" spans="1:9" x14ac:dyDescent="0.25">
      <c r="A50" s="347"/>
      <c r="B50" s="348"/>
      <c r="C50" s="348"/>
      <c r="D50" s="348"/>
      <c r="E50" s="348"/>
      <c r="F50" s="348"/>
      <c r="G50" s="349"/>
      <c r="H50" s="349"/>
    </row>
    <row r="51" spans="1:9" ht="15.75" x14ac:dyDescent="0.25">
      <c r="A51" s="347"/>
      <c r="B51" s="362"/>
      <c r="C51" s="362"/>
      <c r="D51" s="362"/>
      <c r="E51" s="362"/>
      <c r="F51" s="362"/>
      <c r="G51" s="349"/>
      <c r="H51" s="349"/>
    </row>
    <row r="52" spans="1:9" x14ac:dyDescent="0.25">
      <c r="B52" s="348"/>
      <c r="C52" s="348"/>
      <c r="D52" s="348"/>
      <c r="E52" s="348"/>
      <c r="F52" s="348"/>
    </row>
    <row r="53" spans="1:9" x14ac:dyDescent="0.25">
      <c r="B53" s="363"/>
      <c r="C53" s="363"/>
      <c r="D53" s="363"/>
      <c r="E53" s="363"/>
      <c r="F53" s="363"/>
      <c r="I53" s="364"/>
    </row>
    <row r="54" spans="1:9" x14ac:dyDescent="0.25">
      <c r="B54" s="365"/>
      <c r="C54" s="365"/>
      <c r="D54" s="365"/>
      <c r="E54" s="366"/>
      <c r="F54" s="366"/>
    </row>
    <row r="55" spans="1:9" x14ac:dyDescent="0.25">
      <c r="B55" s="365"/>
      <c r="C55" s="365"/>
      <c r="D55" s="365"/>
      <c r="E55" s="366"/>
      <c r="F55" s="366"/>
    </row>
    <row r="56" spans="1:9" x14ac:dyDescent="0.25">
      <c r="B56" s="367"/>
      <c r="C56" s="367"/>
      <c r="D56" s="367"/>
      <c r="E56" s="368"/>
      <c r="F56" s="368"/>
    </row>
    <row r="57" spans="1:9" x14ac:dyDescent="0.25">
      <c r="B57" s="349"/>
      <c r="C57" s="349"/>
      <c r="D57" s="349"/>
      <c r="E57" s="349"/>
      <c r="F57" s="349"/>
    </row>
  </sheetData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&amp;C&amp;"-,Félkövér"&amp;9Tiszagyulaháza község Európai Unios projektjeinek a felsorolása&amp;R&amp;"-,Dőlt"&amp;8
8. melléklet a 10/2015.(IX. 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view="pageLayout" zoomScaleNormal="100" workbookViewId="0">
      <selection sqref="A1:E1"/>
    </sheetView>
  </sheetViews>
  <sheetFormatPr defaultRowHeight="15.75" x14ac:dyDescent="0.25"/>
  <cols>
    <col min="1" max="1" width="7.7109375" style="369" customWidth="1"/>
    <col min="2" max="2" width="52.7109375" style="369" customWidth="1"/>
    <col min="3" max="3" width="8.85546875" style="370" customWidth="1"/>
    <col min="4" max="4" width="10.42578125" style="369" customWidth="1"/>
    <col min="5" max="5" width="9.85546875" style="369" customWidth="1"/>
    <col min="6" max="6" width="9.140625" style="369" customWidth="1"/>
    <col min="7" max="16384" width="9.140625" style="369"/>
  </cols>
  <sheetData>
    <row r="1" spans="1:6" ht="14.25" customHeight="1" x14ac:dyDescent="0.25">
      <c r="A1" s="57" t="s">
        <v>0</v>
      </c>
      <c r="B1" s="57"/>
      <c r="C1" s="57"/>
      <c r="D1" s="57"/>
      <c r="E1" s="57"/>
    </row>
    <row r="2" spans="1:6" ht="12" customHeight="1" thickBot="1" x14ac:dyDescent="0.3">
      <c r="A2" s="58" t="s">
        <v>400</v>
      </c>
      <c r="B2" s="58"/>
      <c r="D2" s="371"/>
      <c r="E2" s="319" t="s">
        <v>2</v>
      </c>
      <c r="F2" s="319"/>
    </row>
    <row r="3" spans="1:6" ht="46.5" customHeight="1" thickBot="1" x14ac:dyDescent="0.3">
      <c r="A3" s="5" t="s">
        <v>3</v>
      </c>
      <c r="B3" s="6" t="s">
        <v>4</v>
      </c>
      <c r="C3" s="6" t="s">
        <v>401</v>
      </c>
      <c r="D3" s="372" t="s">
        <v>402</v>
      </c>
      <c r="E3" s="373" t="s">
        <v>5</v>
      </c>
      <c r="F3" s="373" t="s">
        <v>183</v>
      </c>
    </row>
    <row r="4" spans="1:6" s="375" customFormat="1" ht="12" customHeight="1" thickBot="1" x14ac:dyDescent="0.25">
      <c r="A4" s="60" t="s">
        <v>7</v>
      </c>
      <c r="B4" s="61" t="s">
        <v>8</v>
      </c>
      <c r="C4" s="61" t="s">
        <v>9</v>
      </c>
      <c r="D4" s="61" t="s">
        <v>10</v>
      </c>
      <c r="E4" s="374" t="s">
        <v>11</v>
      </c>
      <c r="F4" s="374" t="s">
        <v>12</v>
      </c>
    </row>
    <row r="5" spans="1:6" s="378" customFormat="1" ht="12" customHeight="1" thickBot="1" x14ac:dyDescent="0.25">
      <c r="A5" s="13" t="s">
        <v>21</v>
      </c>
      <c r="B5" s="14" t="s">
        <v>22</v>
      </c>
      <c r="C5" s="376">
        <f>+C6+C7+C8+C9+C10</f>
        <v>52047</v>
      </c>
      <c r="D5" s="376">
        <f>+D6+D7+D8+D9+D10</f>
        <v>63578</v>
      </c>
      <c r="E5" s="377">
        <f>+E6+E7+E8+E9+E10</f>
        <v>63160</v>
      </c>
      <c r="F5" s="377">
        <f>+F6+F7+F8+F9+F10</f>
        <v>46889</v>
      </c>
    </row>
    <row r="6" spans="1:6" s="378" customFormat="1" ht="12" customHeight="1" x14ac:dyDescent="0.2">
      <c r="A6" s="16" t="s">
        <v>23</v>
      </c>
      <c r="B6" s="126" t="s">
        <v>24</v>
      </c>
      <c r="C6" s="379">
        <v>29695</v>
      </c>
      <c r="D6" s="379">
        <v>14659</v>
      </c>
      <c r="E6" s="18">
        <v>17622</v>
      </c>
      <c r="F6" s="18">
        <v>13762</v>
      </c>
    </row>
    <row r="7" spans="1:6" s="378" customFormat="1" ht="12" customHeight="1" x14ac:dyDescent="0.2">
      <c r="A7" s="19" t="s">
        <v>25</v>
      </c>
      <c r="B7" s="129" t="s">
        <v>26</v>
      </c>
      <c r="C7" s="31"/>
      <c r="D7" s="31">
        <v>15307</v>
      </c>
      <c r="E7" s="18">
        <v>14431</v>
      </c>
      <c r="F7" s="18">
        <v>14431</v>
      </c>
    </row>
    <row r="8" spans="1:6" s="378" customFormat="1" ht="12" customHeight="1" x14ac:dyDescent="0.2">
      <c r="A8" s="19" t="s">
        <v>27</v>
      </c>
      <c r="B8" s="129" t="s">
        <v>28</v>
      </c>
      <c r="C8" s="31">
        <v>16291</v>
      </c>
      <c r="D8" s="31">
        <v>21399</v>
      </c>
      <c r="E8" s="18">
        <v>15035</v>
      </c>
      <c r="F8" s="18">
        <v>16301</v>
      </c>
    </row>
    <row r="9" spans="1:6" s="378" customFormat="1" ht="12" customHeight="1" x14ac:dyDescent="0.2">
      <c r="A9" s="19" t="s">
        <v>29</v>
      </c>
      <c r="B9" s="129" t="s">
        <v>30</v>
      </c>
      <c r="C9" s="31"/>
      <c r="D9" s="31">
        <v>855</v>
      </c>
      <c r="E9" s="18">
        <v>1200</v>
      </c>
      <c r="F9" s="18">
        <v>1200</v>
      </c>
    </row>
    <row r="10" spans="1:6" s="378" customFormat="1" ht="12" customHeight="1" thickBot="1" x14ac:dyDescent="0.25">
      <c r="A10" s="19" t="s">
        <v>31</v>
      </c>
      <c r="B10" s="20" t="s">
        <v>32</v>
      </c>
      <c r="C10" s="380">
        <v>6061</v>
      </c>
      <c r="D10" s="380">
        <f>6062+5296</f>
        <v>11358</v>
      </c>
      <c r="E10" s="18">
        <v>14872</v>
      </c>
      <c r="F10" s="18">
        <v>1195</v>
      </c>
    </row>
    <row r="11" spans="1:6" s="378" customFormat="1" ht="24.75" customHeight="1" thickBot="1" x14ac:dyDescent="0.25">
      <c r="A11" s="13" t="s">
        <v>33</v>
      </c>
      <c r="B11" s="131" t="s">
        <v>34</v>
      </c>
      <c r="C11" s="376">
        <f>+C12+C13+C14+C15+C16</f>
        <v>0</v>
      </c>
      <c r="D11" s="376">
        <f>+D12+D13+D14+D15+D16</f>
        <v>46778</v>
      </c>
      <c r="E11" s="377">
        <f>+E12+E13+E14+E15+E16</f>
        <v>21671</v>
      </c>
      <c r="F11" s="377">
        <f>+F12+F13+F14+F15+F16</f>
        <v>73582</v>
      </c>
    </row>
    <row r="12" spans="1:6" s="378" customFormat="1" ht="12" customHeight="1" x14ac:dyDescent="0.2">
      <c r="A12" s="16" t="s">
        <v>35</v>
      </c>
      <c r="B12" s="126" t="s">
        <v>36</v>
      </c>
      <c r="C12" s="379"/>
      <c r="D12" s="379"/>
      <c r="E12" s="381"/>
      <c r="F12" s="381"/>
    </row>
    <row r="13" spans="1:6" s="378" customFormat="1" ht="12" customHeight="1" x14ac:dyDescent="0.2">
      <c r="A13" s="19" t="s">
        <v>37</v>
      </c>
      <c r="B13" s="129" t="s">
        <v>38</v>
      </c>
      <c r="C13" s="31"/>
      <c r="D13" s="31"/>
      <c r="E13" s="78"/>
      <c r="F13" s="78"/>
    </row>
    <row r="14" spans="1:6" s="378" customFormat="1" ht="12" customHeight="1" x14ac:dyDescent="0.2">
      <c r="A14" s="19" t="s">
        <v>39</v>
      </c>
      <c r="B14" s="129" t="s">
        <v>40</v>
      </c>
      <c r="C14" s="31"/>
      <c r="D14" s="31"/>
      <c r="E14" s="78"/>
      <c r="F14" s="78"/>
    </row>
    <row r="15" spans="1:6" s="378" customFormat="1" ht="12" customHeight="1" x14ac:dyDescent="0.2">
      <c r="A15" s="19" t="s">
        <v>41</v>
      </c>
      <c r="B15" s="129" t="s">
        <v>42</v>
      </c>
      <c r="C15" s="31"/>
      <c r="D15" s="31"/>
      <c r="E15" s="78"/>
      <c r="F15" s="78"/>
    </row>
    <row r="16" spans="1:6" s="378" customFormat="1" ht="12" customHeight="1" x14ac:dyDescent="0.2">
      <c r="A16" s="19" t="s">
        <v>43</v>
      </c>
      <c r="B16" s="129" t="s">
        <v>44</v>
      </c>
      <c r="C16" s="31"/>
      <c r="D16" s="31">
        <f>615+46128+35</f>
        <v>46778</v>
      </c>
      <c r="E16" s="78">
        <v>21671</v>
      </c>
      <c r="F16" s="78">
        <v>73582</v>
      </c>
    </row>
    <row r="17" spans="1:6" s="378" customFormat="1" ht="12" customHeight="1" thickBot="1" x14ac:dyDescent="0.25">
      <c r="A17" s="23" t="s">
        <v>45</v>
      </c>
      <c r="B17" s="158" t="s">
        <v>46</v>
      </c>
      <c r="C17" s="382"/>
      <c r="D17" s="382">
        <v>46128</v>
      </c>
      <c r="E17" s="82">
        <v>21671</v>
      </c>
      <c r="F17" s="82">
        <v>21671</v>
      </c>
    </row>
    <row r="18" spans="1:6" s="378" customFormat="1" ht="23.25" customHeight="1" thickBot="1" x14ac:dyDescent="0.25">
      <c r="A18" s="13" t="s">
        <v>47</v>
      </c>
      <c r="B18" s="14" t="s">
        <v>48</v>
      </c>
      <c r="C18" s="376">
        <f>+C19+C20+C21+C22+C23</f>
        <v>0</v>
      </c>
      <c r="D18" s="376">
        <f>+D19+D20+D21+D22+D23</f>
        <v>243956</v>
      </c>
      <c r="E18" s="377">
        <f>+E19+E20+E21+E22+E23</f>
        <v>52096</v>
      </c>
      <c r="F18" s="377">
        <f>+F19+F20+F21+F22+F23</f>
        <v>92453</v>
      </c>
    </row>
    <row r="19" spans="1:6" s="378" customFormat="1" ht="12" customHeight="1" x14ac:dyDescent="0.2">
      <c r="A19" s="16" t="s">
        <v>49</v>
      </c>
      <c r="B19" s="126" t="s">
        <v>50</v>
      </c>
      <c r="C19" s="379"/>
      <c r="D19" s="379"/>
      <c r="E19" s="381"/>
      <c r="F19" s="381">
        <v>40357</v>
      </c>
    </row>
    <row r="20" spans="1:6" s="378" customFormat="1" ht="12" customHeight="1" x14ac:dyDescent="0.2">
      <c r="A20" s="19" t="s">
        <v>51</v>
      </c>
      <c r="B20" s="129" t="s">
        <v>52</v>
      </c>
      <c r="C20" s="31"/>
      <c r="D20" s="31"/>
      <c r="E20" s="78"/>
      <c r="F20" s="78"/>
    </row>
    <row r="21" spans="1:6" s="378" customFormat="1" ht="12" customHeight="1" x14ac:dyDescent="0.2">
      <c r="A21" s="19" t="s">
        <v>53</v>
      </c>
      <c r="B21" s="129" t="s">
        <v>54</v>
      </c>
      <c r="C21" s="31"/>
      <c r="D21" s="31"/>
      <c r="E21" s="78"/>
      <c r="F21" s="78"/>
    </row>
    <row r="22" spans="1:6" s="378" customFormat="1" ht="12" customHeight="1" x14ac:dyDescent="0.2">
      <c r="A22" s="19" t="s">
        <v>55</v>
      </c>
      <c r="B22" s="129" t="s">
        <v>56</v>
      </c>
      <c r="C22" s="31"/>
      <c r="D22" s="31"/>
      <c r="E22" s="78"/>
      <c r="F22" s="78"/>
    </row>
    <row r="23" spans="1:6" s="378" customFormat="1" ht="12" customHeight="1" x14ac:dyDescent="0.2">
      <c r="A23" s="19" t="s">
        <v>57</v>
      </c>
      <c r="B23" s="129" t="s">
        <v>58</v>
      </c>
      <c r="C23" s="31"/>
      <c r="D23" s="31">
        <f>243956</f>
        <v>243956</v>
      </c>
      <c r="E23" s="78">
        <v>52096</v>
      </c>
      <c r="F23" s="78">
        <v>52096</v>
      </c>
    </row>
    <row r="24" spans="1:6" s="378" customFormat="1" ht="12" customHeight="1" thickBot="1" x14ac:dyDescent="0.25">
      <c r="A24" s="23" t="s">
        <v>59</v>
      </c>
      <c r="B24" s="158" t="s">
        <v>60</v>
      </c>
      <c r="C24" s="382"/>
      <c r="D24" s="382">
        <v>243956</v>
      </c>
      <c r="E24" s="82">
        <v>52096</v>
      </c>
      <c r="F24" s="82">
        <v>52096</v>
      </c>
    </row>
    <row r="25" spans="1:6" s="378" customFormat="1" ht="12" customHeight="1" thickBot="1" x14ac:dyDescent="0.25">
      <c r="A25" s="13" t="s">
        <v>61</v>
      </c>
      <c r="B25" s="14" t="s">
        <v>62</v>
      </c>
      <c r="C25" s="383">
        <f>+C26+C29+C30+C31</f>
        <v>6702</v>
      </c>
      <c r="D25" s="383">
        <f>+D26+D29+D30+D31</f>
        <v>8655</v>
      </c>
      <c r="E25" s="384">
        <f>+E26+E29+E30+E31</f>
        <v>7590</v>
      </c>
      <c r="F25" s="384">
        <f>+F26+F29+F30+F31</f>
        <v>7590</v>
      </c>
    </row>
    <row r="26" spans="1:6" s="378" customFormat="1" ht="12" customHeight="1" x14ac:dyDescent="0.2">
      <c r="A26" s="16" t="s">
        <v>63</v>
      </c>
      <c r="B26" s="126" t="s">
        <v>64</v>
      </c>
      <c r="C26" s="385">
        <f>+C27+C28</f>
        <v>5704</v>
      </c>
      <c r="D26" s="386">
        <f>+D27+D28</f>
        <v>7120</v>
      </c>
      <c r="E26" s="387">
        <f>+E27+E28</f>
        <v>6000</v>
      </c>
      <c r="F26" s="387">
        <f>+F27+F28</f>
        <v>6000</v>
      </c>
    </row>
    <row r="27" spans="1:6" s="378" customFormat="1" ht="12" customHeight="1" x14ac:dyDescent="0.2">
      <c r="A27" s="19" t="s">
        <v>65</v>
      </c>
      <c r="B27" s="129" t="s">
        <v>66</v>
      </c>
      <c r="C27" s="41">
        <v>2000</v>
      </c>
      <c r="D27" s="31">
        <v>1894</v>
      </c>
      <c r="E27" s="78">
        <v>2000</v>
      </c>
      <c r="F27" s="78">
        <v>2000</v>
      </c>
    </row>
    <row r="28" spans="1:6" s="378" customFormat="1" ht="12" customHeight="1" x14ac:dyDescent="0.2">
      <c r="A28" s="19" t="s">
        <v>67</v>
      </c>
      <c r="B28" s="129" t="s">
        <v>68</v>
      </c>
      <c r="C28" s="41">
        <v>3704</v>
      </c>
      <c r="D28" s="31">
        <v>5226</v>
      </c>
      <c r="E28" s="78">
        <v>4000</v>
      </c>
      <c r="F28" s="78">
        <v>4000</v>
      </c>
    </row>
    <row r="29" spans="1:6" s="378" customFormat="1" ht="12" customHeight="1" x14ac:dyDescent="0.2">
      <c r="A29" s="19" t="s">
        <v>69</v>
      </c>
      <c r="B29" s="129" t="s">
        <v>70</v>
      </c>
      <c r="C29" s="41">
        <v>961</v>
      </c>
      <c r="D29" s="31">
        <v>913</v>
      </c>
      <c r="E29" s="78">
        <v>940</v>
      </c>
      <c r="F29" s="78">
        <v>940</v>
      </c>
    </row>
    <row r="30" spans="1:6" s="378" customFormat="1" ht="12" customHeight="1" x14ac:dyDescent="0.2">
      <c r="A30" s="19" t="s">
        <v>71</v>
      </c>
      <c r="B30" s="129" t="s">
        <v>72</v>
      </c>
      <c r="C30" s="41">
        <v>0</v>
      </c>
      <c r="D30" s="31">
        <v>497</v>
      </c>
      <c r="E30" s="78">
        <v>500</v>
      </c>
      <c r="F30" s="78">
        <v>500</v>
      </c>
    </row>
    <row r="31" spans="1:6" s="378" customFormat="1" ht="12" customHeight="1" thickBot="1" x14ac:dyDescent="0.25">
      <c r="A31" s="23" t="s">
        <v>73</v>
      </c>
      <c r="B31" s="158" t="s">
        <v>74</v>
      </c>
      <c r="C31" s="388">
        <v>37</v>
      </c>
      <c r="D31" s="382">
        <v>125</v>
      </c>
      <c r="E31" s="82">
        <v>150</v>
      </c>
      <c r="F31" s="82">
        <v>150</v>
      </c>
    </row>
    <row r="32" spans="1:6" s="378" customFormat="1" ht="12" customHeight="1" thickBot="1" x14ac:dyDescent="0.25">
      <c r="A32" s="13" t="s">
        <v>75</v>
      </c>
      <c r="B32" s="14" t="s">
        <v>76</v>
      </c>
      <c r="C32" s="376">
        <f>SUM(C33:C42)</f>
        <v>16042</v>
      </c>
      <c r="D32" s="376">
        <f>SUM(D33:D42)</f>
        <v>17422</v>
      </c>
      <c r="E32" s="377">
        <f>SUM(E33:E42)</f>
        <v>15390</v>
      </c>
      <c r="F32" s="377">
        <f>SUM(F33:F42)</f>
        <v>37838</v>
      </c>
    </row>
    <row r="33" spans="1:6" s="378" customFormat="1" ht="12" customHeight="1" x14ac:dyDescent="0.2">
      <c r="A33" s="16" t="s">
        <v>77</v>
      </c>
      <c r="B33" s="126" t="s">
        <v>78</v>
      </c>
      <c r="C33" s="379"/>
      <c r="D33" s="379">
        <v>398</v>
      </c>
      <c r="E33" s="381"/>
      <c r="F33" s="381">
        <v>1100</v>
      </c>
    </row>
    <row r="34" spans="1:6" s="378" customFormat="1" ht="12" customHeight="1" x14ac:dyDescent="0.2">
      <c r="A34" s="19" t="s">
        <v>79</v>
      </c>
      <c r="B34" s="129" t="s">
        <v>80</v>
      </c>
      <c r="C34" s="31">
        <v>13000</v>
      </c>
      <c r="D34" s="31">
        <f>1826+6365</f>
        <v>8191</v>
      </c>
      <c r="E34" s="78">
        <v>5977</v>
      </c>
      <c r="F34" s="78">
        <v>5977</v>
      </c>
    </row>
    <row r="35" spans="1:6" s="378" customFormat="1" ht="12" customHeight="1" x14ac:dyDescent="0.2">
      <c r="A35" s="19" t="s">
        <v>81</v>
      </c>
      <c r="B35" s="129" t="s">
        <v>82</v>
      </c>
      <c r="C35" s="31"/>
      <c r="D35" s="31">
        <f>1357+625</f>
        <v>1982</v>
      </c>
      <c r="E35" s="78">
        <v>2000</v>
      </c>
      <c r="F35" s="78">
        <v>2000</v>
      </c>
    </row>
    <row r="36" spans="1:6" s="378" customFormat="1" ht="12" customHeight="1" x14ac:dyDescent="0.2">
      <c r="A36" s="19" t="s">
        <v>83</v>
      </c>
      <c r="B36" s="129" t="s">
        <v>84</v>
      </c>
      <c r="C36" s="31">
        <v>43</v>
      </c>
      <c r="D36" s="31">
        <v>43</v>
      </c>
      <c r="E36" s="78">
        <v>43</v>
      </c>
      <c r="F36" s="78">
        <v>21743</v>
      </c>
    </row>
    <row r="37" spans="1:6" s="378" customFormat="1" ht="12" customHeight="1" x14ac:dyDescent="0.2">
      <c r="A37" s="19" t="s">
        <v>85</v>
      </c>
      <c r="B37" s="129" t="s">
        <v>86</v>
      </c>
      <c r="C37" s="31">
        <v>1000</v>
      </c>
      <c r="D37" s="31">
        <f>2264+1304</f>
        <v>3568</v>
      </c>
      <c r="E37" s="78">
        <v>3829</v>
      </c>
      <c r="F37" s="78">
        <v>3709</v>
      </c>
    </row>
    <row r="38" spans="1:6" s="378" customFormat="1" ht="12" customHeight="1" x14ac:dyDescent="0.2">
      <c r="A38" s="19" t="s">
        <v>87</v>
      </c>
      <c r="B38" s="129" t="s">
        <v>88</v>
      </c>
      <c r="C38" s="31">
        <v>1999</v>
      </c>
      <c r="D38" s="31">
        <f>1013+2071</f>
        <v>3084</v>
      </c>
      <c r="E38" s="78">
        <v>3031</v>
      </c>
      <c r="F38" s="78">
        <v>3049</v>
      </c>
    </row>
    <row r="39" spans="1:6" s="378" customFormat="1" ht="12" customHeight="1" x14ac:dyDescent="0.2">
      <c r="A39" s="19" t="s">
        <v>89</v>
      </c>
      <c r="B39" s="129" t="s">
        <v>90</v>
      </c>
      <c r="C39" s="31"/>
      <c r="D39" s="31"/>
      <c r="E39" s="78"/>
      <c r="F39" s="78"/>
    </row>
    <row r="40" spans="1:6" s="378" customFormat="1" ht="12" customHeight="1" x14ac:dyDescent="0.2">
      <c r="A40" s="19" t="s">
        <v>91</v>
      </c>
      <c r="B40" s="129" t="s">
        <v>92</v>
      </c>
      <c r="C40" s="31"/>
      <c r="D40" s="31">
        <f>70+2</f>
        <v>72</v>
      </c>
      <c r="E40" s="78">
        <v>60</v>
      </c>
      <c r="F40" s="78">
        <v>60</v>
      </c>
    </row>
    <row r="41" spans="1:6" s="378" customFormat="1" ht="12" customHeight="1" x14ac:dyDescent="0.2">
      <c r="A41" s="19" t="s">
        <v>93</v>
      </c>
      <c r="B41" s="129" t="s">
        <v>94</v>
      </c>
      <c r="C41" s="31"/>
      <c r="D41" s="41"/>
      <c r="E41" s="389"/>
      <c r="F41" s="389"/>
    </row>
    <row r="42" spans="1:6" s="378" customFormat="1" ht="12" customHeight="1" thickBot="1" x14ac:dyDescent="0.25">
      <c r="A42" s="23" t="s">
        <v>95</v>
      </c>
      <c r="B42" s="158" t="s">
        <v>96</v>
      </c>
      <c r="C42" s="382"/>
      <c r="D42" s="388">
        <f>84</f>
        <v>84</v>
      </c>
      <c r="E42" s="390">
        <v>450</v>
      </c>
      <c r="F42" s="390">
        <v>200</v>
      </c>
    </row>
    <row r="43" spans="1:6" s="378" customFormat="1" ht="12" customHeight="1" thickBot="1" x14ac:dyDescent="0.25">
      <c r="A43" s="13" t="s">
        <v>97</v>
      </c>
      <c r="B43" s="14" t="s">
        <v>98</v>
      </c>
      <c r="C43" s="376">
        <f>SUM(C44:C48)</f>
        <v>0</v>
      </c>
      <c r="D43" s="376">
        <f>SUM(D44:D48)</f>
        <v>0</v>
      </c>
      <c r="E43" s="377">
        <f>SUM(E44:E48)</f>
        <v>0</v>
      </c>
      <c r="F43" s="377">
        <f>SUM(F44:F48)</f>
        <v>1900</v>
      </c>
    </row>
    <row r="44" spans="1:6" s="378" customFormat="1" ht="12" customHeight="1" x14ac:dyDescent="0.2">
      <c r="A44" s="16" t="s">
        <v>99</v>
      </c>
      <c r="B44" s="126" t="s">
        <v>100</v>
      </c>
      <c r="C44" s="379"/>
      <c r="D44" s="391"/>
      <c r="E44" s="392"/>
      <c r="F44" s="392"/>
    </row>
    <row r="45" spans="1:6" s="378" customFormat="1" ht="12" customHeight="1" x14ac:dyDescent="0.2">
      <c r="A45" s="19" t="s">
        <v>101</v>
      </c>
      <c r="B45" s="129" t="s">
        <v>102</v>
      </c>
      <c r="C45" s="31"/>
      <c r="D45" s="41"/>
      <c r="E45" s="389"/>
      <c r="F45" s="389">
        <v>1900</v>
      </c>
    </row>
    <row r="46" spans="1:6" s="378" customFormat="1" ht="12" customHeight="1" x14ac:dyDescent="0.2">
      <c r="A46" s="19" t="s">
        <v>103</v>
      </c>
      <c r="B46" s="129" t="s">
        <v>104</v>
      </c>
      <c r="C46" s="31"/>
      <c r="D46" s="41"/>
      <c r="E46" s="389"/>
      <c r="F46" s="389"/>
    </row>
    <row r="47" spans="1:6" s="378" customFormat="1" ht="12" customHeight="1" x14ac:dyDescent="0.2">
      <c r="A47" s="19" t="s">
        <v>105</v>
      </c>
      <c r="B47" s="129" t="s">
        <v>106</v>
      </c>
      <c r="C47" s="31"/>
      <c r="D47" s="41"/>
      <c r="E47" s="389"/>
      <c r="F47" s="389"/>
    </row>
    <row r="48" spans="1:6" s="378" customFormat="1" ht="12" customHeight="1" thickBot="1" x14ac:dyDescent="0.25">
      <c r="A48" s="23" t="s">
        <v>107</v>
      </c>
      <c r="B48" s="158" t="s">
        <v>108</v>
      </c>
      <c r="C48" s="382"/>
      <c r="D48" s="388"/>
      <c r="E48" s="390"/>
      <c r="F48" s="390"/>
    </row>
    <row r="49" spans="1:6" s="378" customFormat="1" ht="12" customHeight="1" thickBot="1" x14ac:dyDescent="0.25">
      <c r="A49" s="13" t="s">
        <v>109</v>
      </c>
      <c r="B49" s="14" t="s">
        <v>110</v>
      </c>
      <c r="C49" s="376">
        <f>SUM(C50:C52)</f>
        <v>63520</v>
      </c>
      <c r="D49" s="376">
        <f>SUM(D50:D52)</f>
        <v>67842</v>
      </c>
      <c r="E49" s="377">
        <f>SUM(E50:E52)</f>
        <v>13940</v>
      </c>
      <c r="F49" s="377">
        <f>SUM(F50:F53)</f>
        <v>925</v>
      </c>
    </row>
    <row r="50" spans="1:6" s="378" customFormat="1" ht="12" customHeight="1" x14ac:dyDescent="0.2">
      <c r="A50" s="16" t="s">
        <v>111</v>
      </c>
      <c r="B50" s="126" t="s">
        <v>112</v>
      </c>
      <c r="C50" s="379"/>
      <c r="D50" s="379"/>
      <c r="E50" s="381"/>
      <c r="F50" s="381"/>
    </row>
    <row r="51" spans="1:6" s="378" customFormat="1" ht="12" customHeight="1" x14ac:dyDescent="0.2">
      <c r="A51" s="19" t="s">
        <v>113</v>
      </c>
      <c r="B51" s="129" t="s">
        <v>114</v>
      </c>
      <c r="C51" s="31">
        <v>299</v>
      </c>
      <c r="D51" s="31">
        <f>1201+4</f>
        <v>1205</v>
      </c>
      <c r="E51" s="78"/>
      <c r="F51" s="78"/>
    </row>
    <row r="52" spans="1:6" s="378" customFormat="1" ht="12" customHeight="1" x14ac:dyDescent="0.2">
      <c r="A52" s="19" t="s">
        <v>115</v>
      </c>
      <c r="B52" s="129" t="s">
        <v>116</v>
      </c>
      <c r="C52" s="31">
        <v>63221</v>
      </c>
      <c r="D52" s="31">
        <f>75+180+66382</f>
        <v>66637</v>
      </c>
      <c r="E52" s="78">
        <v>13940</v>
      </c>
      <c r="F52" s="78">
        <v>25</v>
      </c>
    </row>
    <row r="53" spans="1:6" s="378" customFormat="1" ht="12" customHeight="1" thickBot="1" x14ac:dyDescent="0.25">
      <c r="A53" s="23" t="s">
        <v>117</v>
      </c>
      <c r="B53" s="158" t="s">
        <v>118</v>
      </c>
      <c r="C53" s="382"/>
      <c r="D53" s="382"/>
      <c r="E53" s="82"/>
      <c r="F53" s="82">
        <v>900</v>
      </c>
    </row>
    <row r="54" spans="1:6" s="378" customFormat="1" ht="12" customHeight="1" thickBot="1" x14ac:dyDescent="0.25">
      <c r="A54" s="13" t="s">
        <v>119</v>
      </c>
      <c r="B54" s="131" t="s">
        <v>120</v>
      </c>
      <c r="C54" s="376">
        <f>SUM(C55:C57)</f>
        <v>0</v>
      </c>
      <c r="D54" s="376">
        <f>SUM(D55:D57)</f>
        <v>0</v>
      </c>
      <c r="E54" s="377">
        <f>SUM(E55:E57)</f>
        <v>0</v>
      </c>
      <c r="F54" s="377">
        <f>SUM(F55:F57)</f>
        <v>7999</v>
      </c>
    </row>
    <row r="55" spans="1:6" s="378" customFormat="1" ht="12" customHeight="1" x14ac:dyDescent="0.2">
      <c r="A55" s="19" t="s">
        <v>121</v>
      </c>
      <c r="B55" s="126" t="s">
        <v>122</v>
      </c>
      <c r="C55" s="41"/>
      <c r="D55" s="41"/>
      <c r="E55" s="389"/>
      <c r="F55" s="389"/>
    </row>
    <row r="56" spans="1:6" s="378" customFormat="1" ht="12" customHeight="1" x14ac:dyDescent="0.2">
      <c r="A56" s="19" t="s">
        <v>123</v>
      </c>
      <c r="B56" s="129" t="s">
        <v>124</v>
      </c>
      <c r="C56" s="41"/>
      <c r="D56" s="41"/>
      <c r="E56" s="389"/>
      <c r="F56" s="389"/>
    </row>
    <row r="57" spans="1:6" s="378" customFormat="1" ht="12" customHeight="1" x14ac:dyDescent="0.2">
      <c r="A57" s="19" t="s">
        <v>125</v>
      </c>
      <c r="B57" s="129" t="s">
        <v>126</v>
      </c>
      <c r="C57" s="41"/>
      <c r="D57" s="41"/>
      <c r="E57" s="389"/>
      <c r="F57" s="389">
        <v>7999</v>
      </c>
    </row>
    <row r="58" spans="1:6" s="378" customFormat="1" ht="12" customHeight="1" thickBot="1" x14ac:dyDescent="0.25">
      <c r="A58" s="19" t="s">
        <v>127</v>
      </c>
      <c r="B58" s="158" t="s">
        <v>128</v>
      </c>
      <c r="C58" s="41"/>
      <c r="D58" s="41"/>
      <c r="E58" s="389"/>
      <c r="F58" s="389"/>
    </row>
    <row r="59" spans="1:6" s="378" customFormat="1" ht="12" customHeight="1" thickBot="1" x14ac:dyDescent="0.25">
      <c r="A59" s="13" t="s">
        <v>129</v>
      </c>
      <c r="B59" s="14" t="s">
        <v>130</v>
      </c>
      <c r="C59" s="383">
        <f>+C5+C11+C18+C25+C32+C43+C49+C54</f>
        <v>138311</v>
      </c>
      <c r="D59" s="383">
        <f>+D5+D11+D18+D25+D32+D43+D49+D54</f>
        <v>448231</v>
      </c>
      <c r="E59" s="384">
        <f>+E5+E11+E18+E25+E32+E43+E49+E54</f>
        <v>173847</v>
      </c>
      <c r="F59" s="384">
        <f>+F5+F11+F18+F25+F32+F43+F49+F54</f>
        <v>269176</v>
      </c>
    </row>
    <row r="60" spans="1:6" s="378" customFormat="1" ht="12" customHeight="1" thickBot="1" x14ac:dyDescent="0.25">
      <c r="A60" s="393" t="s">
        <v>131</v>
      </c>
      <c r="B60" s="131" t="s">
        <v>132</v>
      </c>
      <c r="C60" s="376">
        <f>SUM(C61:C63)</f>
        <v>0</v>
      </c>
      <c r="D60" s="376">
        <f>SUM(D61:D63)</f>
        <v>0</v>
      </c>
      <c r="E60" s="377">
        <f>SUM(E61:E63)</f>
        <v>0</v>
      </c>
      <c r="F60" s="377">
        <f>SUM(F61:F63)</f>
        <v>0</v>
      </c>
    </row>
    <row r="61" spans="1:6" s="378" customFormat="1" ht="12" customHeight="1" x14ac:dyDescent="0.2">
      <c r="A61" s="19" t="s">
        <v>133</v>
      </c>
      <c r="B61" s="126" t="s">
        <v>134</v>
      </c>
      <c r="C61" s="41"/>
      <c r="D61" s="41"/>
      <c r="E61" s="389"/>
      <c r="F61" s="389"/>
    </row>
    <row r="62" spans="1:6" s="378" customFormat="1" ht="12" customHeight="1" x14ac:dyDescent="0.2">
      <c r="A62" s="19" t="s">
        <v>135</v>
      </c>
      <c r="B62" s="129" t="s">
        <v>136</v>
      </c>
      <c r="C62" s="41"/>
      <c r="D62" s="41"/>
      <c r="E62" s="389">
        <v>0</v>
      </c>
      <c r="F62" s="389">
        <v>0</v>
      </c>
    </row>
    <row r="63" spans="1:6" s="378" customFormat="1" ht="12" customHeight="1" thickBot="1" x14ac:dyDescent="0.25">
      <c r="A63" s="19" t="s">
        <v>137</v>
      </c>
      <c r="B63" s="394" t="s">
        <v>403</v>
      </c>
      <c r="C63" s="41"/>
      <c r="D63" s="41"/>
      <c r="E63" s="389"/>
      <c r="F63" s="389"/>
    </row>
    <row r="64" spans="1:6" s="378" customFormat="1" ht="12" customHeight="1" thickBot="1" x14ac:dyDescent="0.25">
      <c r="A64" s="393" t="s">
        <v>139</v>
      </c>
      <c r="B64" s="131" t="s">
        <v>140</v>
      </c>
      <c r="C64" s="376">
        <f>SUM(C65:C68)</f>
        <v>0</v>
      </c>
      <c r="D64" s="376">
        <f>SUM(D65:D68)</f>
        <v>0</v>
      </c>
      <c r="E64" s="377">
        <f>SUM(E65:E68)</f>
        <v>0</v>
      </c>
      <c r="F64" s="377">
        <f>SUM(F65:F68)</f>
        <v>0</v>
      </c>
    </row>
    <row r="65" spans="1:7" s="378" customFormat="1" ht="12" customHeight="1" x14ac:dyDescent="0.2">
      <c r="A65" s="19" t="s">
        <v>141</v>
      </c>
      <c r="B65" s="126" t="s">
        <v>142</v>
      </c>
      <c r="C65" s="41"/>
      <c r="D65" s="41"/>
      <c r="E65" s="389"/>
      <c r="F65" s="389"/>
    </row>
    <row r="66" spans="1:7" s="378" customFormat="1" ht="12" customHeight="1" x14ac:dyDescent="0.2">
      <c r="A66" s="19" t="s">
        <v>143</v>
      </c>
      <c r="B66" s="129" t="s">
        <v>144</v>
      </c>
      <c r="C66" s="41"/>
      <c r="D66" s="41"/>
      <c r="E66" s="389"/>
      <c r="F66" s="389"/>
    </row>
    <row r="67" spans="1:7" s="378" customFormat="1" ht="12" customHeight="1" x14ac:dyDescent="0.2">
      <c r="A67" s="19" t="s">
        <v>145</v>
      </c>
      <c r="B67" s="129" t="s">
        <v>146</v>
      </c>
      <c r="C67" s="41"/>
      <c r="D67" s="41"/>
      <c r="E67" s="389"/>
      <c r="F67" s="389"/>
    </row>
    <row r="68" spans="1:7" s="378" customFormat="1" ht="17.25" customHeight="1" thickBot="1" x14ac:dyDescent="0.3">
      <c r="A68" s="19" t="s">
        <v>147</v>
      </c>
      <c r="B68" s="158" t="s">
        <v>148</v>
      </c>
      <c r="C68" s="41"/>
      <c r="D68" s="41"/>
      <c r="E68" s="389"/>
      <c r="F68" s="389"/>
      <c r="G68" s="395"/>
    </row>
    <row r="69" spans="1:7" s="378" customFormat="1" ht="12" customHeight="1" thickBot="1" x14ac:dyDescent="0.25">
      <c r="A69" s="393" t="s">
        <v>149</v>
      </c>
      <c r="B69" s="131" t="s">
        <v>150</v>
      </c>
      <c r="C69" s="376">
        <f>SUM(C70:C71)</f>
        <v>17952</v>
      </c>
      <c r="D69" s="376">
        <f>SUM(D70:D71)</f>
        <v>3302</v>
      </c>
      <c r="E69" s="377">
        <f>SUM(E70:E71)</f>
        <v>1573</v>
      </c>
      <c r="F69" s="377">
        <f>SUM(F70:F71)</f>
        <v>1573</v>
      </c>
    </row>
    <row r="70" spans="1:7" s="378" customFormat="1" ht="12" customHeight="1" x14ac:dyDescent="0.2">
      <c r="A70" s="19" t="s">
        <v>151</v>
      </c>
      <c r="B70" s="126" t="s">
        <v>152</v>
      </c>
      <c r="C70" s="41">
        <v>17952</v>
      </c>
      <c r="D70" s="41">
        <v>3302</v>
      </c>
      <c r="E70" s="389">
        <v>1573</v>
      </c>
      <c r="F70" s="389">
        <v>1573</v>
      </c>
    </row>
    <row r="71" spans="1:7" s="378" customFormat="1" ht="12" customHeight="1" thickBot="1" x14ac:dyDescent="0.25">
      <c r="A71" s="19" t="s">
        <v>153</v>
      </c>
      <c r="B71" s="158" t="s">
        <v>154</v>
      </c>
      <c r="C71" s="41"/>
      <c r="D71" s="41"/>
      <c r="E71" s="389"/>
      <c r="F71" s="389"/>
    </row>
    <row r="72" spans="1:7" s="378" customFormat="1" ht="12" customHeight="1" thickBot="1" x14ac:dyDescent="0.25">
      <c r="A72" s="393" t="s">
        <v>155</v>
      </c>
      <c r="B72" s="131" t="s">
        <v>156</v>
      </c>
      <c r="C72" s="376">
        <f>SUM(C73:C75)</f>
        <v>0</v>
      </c>
      <c r="D72" s="376">
        <f>SUM(D73:D75)</f>
        <v>24010</v>
      </c>
      <c r="E72" s="377">
        <f>SUM(E73:E75)</f>
        <v>26612</v>
      </c>
      <c r="F72" s="377">
        <f>SUM(F73:F75)</f>
        <v>26612</v>
      </c>
    </row>
    <row r="73" spans="1:7" s="378" customFormat="1" ht="12" customHeight="1" x14ac:dyDescent="0.2">
      <c r="A73" s="19" t="s">
        <v>157</v>
      </c>
      <c r="B73" s="126" t="s">
        <v>158</v>
      </c>
      <c r="C73" s="41"/>
      <c r="D73" s="41">
        <f>22423+1587</f>
        <v>24010</v>
      </c>
      <c r="E73" s="389">
        <v>26612</v>
      </c>
      <c r="F73" s="389">
        <v>26612</v>
      </c>
    </row>
    <row r="74" spans="1:7" s="378" customFormat="1" ht="12" customHeight="1" x14ac:dyDescent="0.2">
      <c r="A74" s="19" t="s">
        <v>159</v>
      </c>
      <c r="B74" s="129" t="s">
        <v>160</v>
      </c>
      <c r="C74" s="41"/>
      <c r="D74" s="41"/>
      <c r="E74" s="389"/>
      <c r="F74" s="389"/>
    </row>
    <row r="75" spans="1:7" s="378" customFormat="1" ht="12" customHeight="1" thickBot="1" x14ac:dyDescent="0.25">
      <c r="A75" s="19" t="s">
        <v>161</v>
      </c>
      <c r="B75" s="158" t="s">
        <v>162</v>
      </c>
      <c r="C75" s="41"/>
      <c r="D75" s="41"/>
      <c r="E75" s="389"/>
      <c r="F75" s="389"/>
    </row>
    <row r="76" spans="1:7" s="378" customFormat="1" ht="12" customHeight="1" thickBot="1" x14ac:dyDescent="0.25">
      <c r="A76" s="393" t="s">
        <v>163</v>
      </c>
      <c r="B76" s="131" t="s">
        <v>164</v>
      </c>
      <c r="C76" s="376">
        <f>SUM(C77:C80)</f>
        <v>0</v>
      </c>
      <c r="D76" s="376">
        <f>SUM(D77:D80)</f>
        <v>0</v>
      </c>
      <c r="E76" s="377">
        <f>SUM(E77:E80)</f>
        <v>0</v>
      </c>
      <c r="F76" s="377">
        <f>SUM(F77:F80)</f>
        <v>0</v>
      </c>
    </row>
    <row r="77" spans="1:7" s="378" customFormat="1" ht="12" customHeight="1" x14ac:dyDescent="0.2">
      <c r="A77" s="396" t="s">
        <v>165</v>
      </c>
      <c r="B77" s="126" t="s">
        <v>166</v>
      </c>
      <c r="C77" s="41"/>
      <c r="D77" s="41"/>
      <c r="E77" s="389"/>
      <c r="F77" s="389"/>
    </row>
    <row r="78" spans="1:7" s="378" customFormat="1" ht="12" customHeight="1" x14ac:dyDescent="0.2">
      <c r="A78" s="397" t="s">
        <v>167</v>
      </c>
      <c r="B78" s="129" t="s">
        <v>168</v>
      </c>
      <c r="C78" s="41"/>
      <c r="D78" s="41"/>
      <c r="E78" s="389"/>
      <c r="F78" s="389"/>
    </row>
    <row r="79" spans="1:7" s="378" customFormat="1" ht="12" customHeight="1" x14ac:dyDescent="0.2">
      <c r="A79" s="397" t="s">
        <v>169</v>
      </c>
      <c r="B79" s="129" t="s">
        <v>170</v>
      </c>
      <c r="C79" s="41"/>
      <c r="D79" s="41"/>
      <c r="E79" s="389"/>
      <c r="F79" s="389"/>
    </row>
    <row r="80" spans="1:7" s="378" customFormat="1" ht="12" customHeight="1" thickBot="1" x14ac:dyDescent="0.25">
      <c r="A80" s="398" t="s">
        <v>171</v>
      </c>
      <c r="B80" s="158" t="s">
        <v>172</v>
      </c>
      <c r="C80" s="41"/>
      <c r="D80" s="41"/>
      <c r="E80" s="389"/>
      <c r="F80" s="389"/>
    </row>
    <row r="81" spans="1:6" s="378" customFormat="1" ht="12" customHeight="1" thickBot="1" x14ac:dyDescent="0.25">
      <c r="A81" s="393" t="s">
        <v>173</v>
      </c>
      <c r="B81" s="131" t="s">
        <v>174</v>
      </c>
      <c r="C81" s="399"/>
      <c r="D81" s="399"/>
      <c r="E81" s="400"/>
      <c r="F81" s="400"/>
    </row>
    <row r="82" spans="1:6" s="378" customFormat="1" ht="12" customHeight="1" thickBot="1" x14ac:dyDescent="0.25">
      <c r="A82" s="393" t="s">
        <v>175</v>
      </c>
      <c r="B82" s="401" t="s">
        <v>176</v>
      </c>
      <c r="C82" s="383">
        <f>+C60+C64+C69+C72+C76+C81</f>
        <v>17952</v>
      </c>
      <c r="D82" s="383">
        <f>+D60+D64+D69+D72+D76+D81</f>
        <v>27312</v>
      </c>
      <c r="E82" s="384">
        <f>+E60+E64+E69+E72+E76+E81</f>
        <v>28185</v>
      </c>
      <c r="F82" s="384">
        <f>+F60+F64+F69+F72+F76+F81</f>
        <v>28185</v>
      </c>
    </row>
    <row r="83" spans="1:6" s="378" customFormat="1" ht="12" customHeight="1" thickBot="1" x14ac:dyDescent="0.25">
      <c r="A83" s="402" t="s">
        <v>177</v>
      </c>
      <c r="B83" s="403" t="s">
        <v>178</v>
      </c>
      <c r="C83" s="383">
        <f>+C59+C82</f>
        <v>156263</v>
      </c>
      <c r="D83" s="383">
        <f>+D59+D82</f>
        <v>475543</v>
      </c>
      <c r="E83" s="384">
        <f>+E59+E82</f>
        <v>202032</v>
      </c>
      <c r="F83" s="384">
        <f>+F59+F82</f>
        <v>297361</v>
      </c>
    </row>
    <row r="84" spans="1:6" s="378" customFormat="1" ht="12" customHeight="1" x14ac:dyDescent="0.2">
      <c r="A84" s="404"/>
      <c r="B84" s="405"/>
      <c r="C84" s="406"/>
      <c r="D84" s="407"/>
      <c r="E84" s="408"/>
      <c r="F84" s="408"/>
    </row>
    <row r="85" spans="1:6" s="378" customFormat="1" ht="12" customHeight="1" x14ac:dyDescent="0.2">
      <c r="A85" s="57" t="s">
        <v>179</v>
      </c>
      <c r="B85" s="57"/>
      <c r="C85" s="57"/>
      <c r="D85" s="57"/>
      <c r="E85" s="57"/>
    </row>
    <row r="86" spans="1:6" s="378" customFormat="1" ht="12" customHeight="1" thickBot="1" x14ac:dyDescent="0.25">
      <c r="A86" s="58" t="s">
        <v>404</v>
      </c>
      <c r="B86" s="58"/>
      <c r="C86" s="370"/>
      <c r="D86" s="371"/>
      <c r="E86" s="409"/>
      <c r="F86" s="409" t="s">
        <v>181</v>
      </c>
    </row>
    <row r="87" spans="1:6" s="378" customFormat="1" ht="35.25" customHeight="1" thickBot="1" x14ac:dyDescent="0.25">
      <c r="A87" s="5" t="s">
        <v>262</v>
      </c>
      <c r="B87" s="6" t="s">
        <v>182</v>
      </c>
      <c r="C87" s="6" t="s">
        <v>401</v>
      </c>
      <c r="D87" s="372" t="s">
        <v>402</v>
      </c>
      <c r="E87" s="373" t="s">
        <v>5</v>
      </c>
      <c r="F87" s="373" t="s">
        <v>183</v>
      </c>
    </row>
    <row r="88" spans="1:6" s="378" customFormat="1" ht="12" customHeight="1" thickBot="1" x14ac:dyDescent="0.25">
      <c r="A88" s="60">
        <v>1</v>
      </c>
      <c r="B88" s="61">
        <v>2</v>
      </c>
      <c r="C88" s="61">
        <v>3</v>
      </c>
      <c r="D88" s="61">
        <v>4</v>
      </c>
      <c r="E88" s="62">
        <v>5</v>
      </c>
      <c r="F88" s="62">
        <v>5</v>
      </c>
    </row>
    <row r="89" spans="1:6" s="378" customFormat="1" ht="15" customHeight="1" thickBot="1" x14ac:dyDescent="0.25">
      <c r="A89" s="38" t="s">
        <v>21</v>
      </c>
      <c r="B89" s="63" t="s">
        <v>184</v>
      </c>
      <c r="C89" s="410">
        <f>SUM(C90:C94)</f>
        <v>138270</v>
      </c>
      <c r="D89" s="411">
        <f>+D90+D91+D92+D93+D94</f>
        <v>205819</v>
      </c>
      <c r="E89" s="412">
        <f>+E90+E91+E92+E93+E94</f>
        <v>121251</v>
      </c>
      <c r="F89" s="412">
        <f>+F90+F91+F92+F93+F94</f>
        <v>168726</v>
      </c>
    </row>
    <row r="90" spans="1:6" s="378" customFormat="1" ht="12.95" customHeight="1" x14ac:dyDescent="0.2">
      <c r="A90" s="64" t="s">
        <v>23</v>
      </c>
      <c r="B90" s="65" t="s">
        <v>185</v>
      </c>
      <c r="C90" s="413">
        <f>54395+90</f>
        <v>54485</v>
      </c>
      <c r="D90" s="414">
        <f>64401+146+207+664+182+15555+399+46</f>
        <v>81600</v>
      </c>
      <c r="E90" s="415">
        <v>43874</v>
      </c>
      <c r="F90" s="415">
        <v>73950</v>
      </c>
    </row>
    <row r="91" spans="1:6" ht="16.5" customHeight="1" x14ac:dyDescent="0.25">
      <c r="A91" s="19" t="s">
        <v>25</v>
      </c>
      <c r="B91" s="67" t="s">
        <v>186</v>
      </c>
      <c r="C91" s="176">
        <v>10531</v>
      </c>
      <c r="D91" s="31">
        <f>9441+2256+62+186+66+4200+69+79</f>
        <v>16359</v>
      </c>
      <c r="E91" s="78">
        <v>10378</v>
      </c>
      <c r="F91" s="78">
        <v>14106</v>
      </c>
    </row>
    <row r="92" spans="1:6" x14ac:dyDescent="0.25">
      <c r="A92" s="19" t="s">
        <v>27</v>
      </c>
      <c r="B92" s="67" t="s">
        <v>187</v>
      </c>
      <c r="C92" s="416">
        <f>47333+900</f>
        <v>48233</v>
      </c>
      <c r="D92" s="382">
        <f>58+7330+443+522+3819+2450+338+126+456+1123+4854+204+5203+1279+520+6977+26330+851+11+7138+16+95+1061+13+180+180+2154+234+20</f>
        <v>73985</v>
      </c>
      <c r="E92" s="82">
        <v>44706</v>
      </c>
      <c r="F92" s="82">
        <v>53699</v>
      </c>
    </row>
    <row r="93" spans="1:6" s="375" customFormat="1" ht="12" customHeight="1" x14ac:dyDescent="0.2">
      <c r="A93" s="19" t="s">
        <v>29</v>
      </c>
      <c r="B93" s="68" t="s">
        <v>188</v>
      </c>
      <c r="C93" s="416">
        <v>8554</v>
      </c>
      <c r="D93" s="382">
        <f>90+2300+2415+468+615</f>
        <v>5888</v>
      </c>
      <c r="E93" s="82">
        <v>4354</v>
      </c>
      <c r="F93" s="82">
        <v>4354</v>
      </c>
    </row>
    <row r="94" spans="1:6" ht="12" customHeight="1" x14ac:dyDescent="0.25">
      <c r="A94" s="19" t="s">
        <v>189</v>
      </c>
      <c r="B94" s="69" t="s">
        <v>190</v>
      </c>
      <c r="C94" s="82">
        <v>16467</v>
      </c>
      <c r="D94" s="82">
        <f>D95+D96+D97+D98+D99+D100+D101+D102+D103+D104</f>
        <v>27987</v>
      </c>
      <c r="E94" s="82">
        <v>17939</v>
      </c>
      <c r="F94" s="82">
        <v>22617</v>
      </c>
    </row>
    <row r="95" spans="1:6" ht="12" customHeight="1" x14ac:dyDescent="0.25">
      <c r="A95" s="19" t="s">
        <v>191</v>
      </c>
      <c r="B95" s="67" t="s">
        <v>192</v>
      </c>
      <c r="C95" s="416"/>
      <c r="D95" s="382">
        <v>274</v>
      </c>
      <c r="E95" s="82">
        <v>10</v>
      </c>
      <c r="F95" s="82">
        <v>3469</v>
      </c>
    </row>
    <row r="96" spans="1:6" ht="12" customHeight="1" x14ac:dyDescent="0.25">
      <c r="A96" s="19" t="s">
        <v>193</v>
      </c>
      <c r="B96" s="70" t="s">
        <v>194</v>
      </c>
      <c r="C96" s="416"/>
      <c r="D96" s="382"/>
      <c r="E96" s="82"/>
      <c r="F96" s="82"/>
    </row>
    <row r="97" spans="1:6" ht="12" customHeight="1" x14ac:dyDescent="0.25">
      <c r="A97" s="19" t="s">
        <v>195</v>
      </c>
      <c r="B97" s="71" t="s">
        <v>196</v>
      </c>
      <c r="C97" s="416"/>
      <c r="D97" s="382"/>
      <c r="E97" s="82"/>
      <c r="F97" s="82"/>
    </row>
    <row r="98" spans="1:6" ht="12" customHeight="1" x14ac:dyDescent="0.25">
      <c r="A98" s="19" t="s">
        <v>197</v>
      </c>
      <c r="B98" s="71" t="s">
        <v>198</v>
      </c>
      <c r="C98" s="416"/>
      <c r="D98" s="382"/>
      <c r="E98" s="82"/>
      <c r="F98" s="82"/>
    </row>
    <row r="99" spans="1:6" ht="12" customHeight="1" x14ac:dyDescent="0.25">
      <c r="A99" s="19" t="s">
        <v>199</v>
      </c>
      <c r="B99" s="70" t="s">
        <v>200</v>
      </c>
      <c r="C99" s="416">
        <f>8994+1500+5973</f>
        <v>16467</v>
      </c>
      <c r="D99" s="382">
        <f>21729+33</f>
        <v>21762</v>
      </c>
      <c r="E99" s="82">
        <v>17939</v>
      </c>
      <c r="F99" s="82">
        <v>18948</v>
      </c>
    </row>
    <row r="100" spans="1:6" ht="12" customHeight="1" x14ac:dyDescent="0.25">
      <c r="A100" s="19" t="s">
        <v>201</v>
      </c>
      <c r="B100" s="70" t="s">
        <v>202</v>
      </c>
      <c r="C100" s="416"/>
      <c r="D100" s="382"/>
      <c r="E100" s="82"/>
      <c r="F100" s="82"/>
    </row>
    <row r="101" spans="1:6" ht="12" customHeight="1" x14ac:dyDescent="0.25">
      <c r="A101" s="19" t="s">
        <v>203</v>
      </c>
      <c r="B101" s="71" t="s">
        <v>204</v>
      </c>
      <c r="C101" s="416"/>
      <c r="D101" s="382"/>
      <c r="E101" s="82"/>
      <c r="F101" s="82"/>
    </row>
    <row r="102" spans="1:6" ht="12" customHeight="1" x14ac:dyDescent="0.25">
      <c r="A102" s="72" t="s">
        <v>205</v>
      </c>
      <c r="B102" s="73" t="s">
        <v>206</v>
      </c>
      <c r="C102" s="416"/>
      <c r="D102" s="382"/>
      <c r="E102" s="82"/>
      <c r="F102" s="82"/>
    </row>
    <row r="103" spans="1:6" ht="12" customHeight="1" x14ac:dyDescent="0.25">
      <c r="A103" s="19" t="s">
        <v>207</v>
      </c>
      <c r="B103" s="73" t="s">
        <v>208</v>
      </c>
      <c r="C103" s="416"/>
      <c r="D103" s="382"/>
      <c r="E103" s="82"/>
      <c r="F103" s="82"/>
    </row>
    <row r="104" spans="1:6" ht="12" customHeight="1" thickBot="1" x14ac:dyDescent="0.3">
      <c r="A104" s="74" t="s">
        <v>209</v>
      </c>
      <c r="B104" s="75" t="s">
        <v>210</v>
      </c>
      <c r="C104" s="417"/>
      <c r="D104" s="418">
        <v>5951</v>
      </c>
      <c r="E104" s="419">
        <v>120</v>
      </c>
      <c r="F104" s="419">
        <v>200</v>
      </c>
    </row>
    <row r="105" spans="1:6" ht="12" customHeight="1" thickBot="1" x14ac:dyDescent="0.3">
      <c r="A105" s="13" t="s">
        <v>33</v>
      </c>
      <c r="B105" s="94" t="s">
        <v>211</v>
      </c>
      <c r="C105" s="420">
        <f>+C106+C108+C110</f>
        <v>7353</v>
      </c>
      <c r="D105" s="376">
        <f>+D106+D108+D110</f>
        <v>245077</v>
      </c>
      <c r="E105" s="377">
        <f>+E106+E108+E110</f>
        <v>53669</v>
      </c>
      <c r="F105" s="377">
        <f>+F106+F108+F110</f>
        <v>101023</v>
      </c>
    </row>
    <row r="106" spans="1:6" ht="12" customHeight="1" x14ac:dyDescent="0.25">
      <c r="A106" s="16" t="s">
        <v>35</v>
      </c>
      <c r="B106" s="67" t="s">
        <v>212</v>
      </c>
      <c r="C106" s="421">
        <v>6703</v>
      </c>
      <c r="D106" s="379">
        <f>109367+629+14419+6692+732+198</f>
        <v>132037</v>
      </c>
      <c r="E106" s="381">
        <v>31664</v>
      </c>
      <c r="F106" s="381">
        <v>47439</v>
      </c>
    </row>
    <row r="107" spans="1:6" ht="12" customHeight="1" x14ac:dyDescent="0.25">
      <c r="A107" s="16" t="s">
        <v>37</v>
      </c>
      <c r="B107" s="77" t="s">
        <v>213</v>
      </c>
      <c r="C107" s="421"/>
      <c r="D107" s="379">
        <f>D106-732-198</f>
        <v>131107</v>
      </c>
      <c r="E107" s="381">
        <v>31664</v>
      </c>
      <c r="F107" s="381">
        <v>31664</v>
      </c>
    </row>
    <row r="108" spans="1:6" ht="12" customHeight="1" x14ac:dyDescent="0.25">
      <c r="A108" s="16" t="s">
        <v>39</v>
      </c>
      <c r="B108" s="77" t="s">
        <v>214</v>
      </c>
      <c r="C108" s="176">
        <v>650</v>
      </c>
      <c r="D108" s="31">
        <f>26378+7106</f>
        <v>33484</v>
      </c>
      <c r="E108" s="78">
        <v>0</v>
      </c>
      <c r="F108" s="78">
        <v>31579</v>
      </c>
    </row>
    <row r="109" spans="1:6" ht="12" customHeight="1" x14ac:dyDescent="0.25">
      <c r="A109" s="16" t="s">
        <v>41</v>
      </c>
      <c r="B109" s="77" t="s">
        <v>215</v>
      </c>
      <c r="C109" s="422">
        <v>650</v>
      </c>
      <c r="D109" s="31">
        <v>33484</v>
      </c>
      <c r="E109" s="78">
        <v>0</v>
      </c>
      <c r="F109" s="78">
        <v>0</v>
      </c>
    </row>
    <row r="110" spans="1:6" ht="12" customHeight="1" x14ac:dyDescent="0.25">
      <c r="A110" s="16" t="s">
        <v>43</v>
      </c>
      <c r="B110" s="158" t="s">
        <v>216</v>
      </c>
      <c r="C110" s="422"/>
      <c r="D110" s="31">
        <v>79556</v>
      </c>
      <c r="E110" s="78">
        <v>22005</v>
      </c>
      <c r="F110" s="78">
        <v>22005</v>
      </c>
    </row>
    <row r="111" spans="1:6" ht="12" customHeight="1" x14ac:dyDescent="0.25">
      <c r="A111" s="16" t="s">
        <v>45</v>
      </c>
      <c r="B111" s="159" t="s">
        <v>217</v>
      </c>
      <c r="C111" s="422"/>
      <c r="D111" s="31"/>
      <c r="E111" s="78"/>
      <c r="F111" s="78"/>
    </row>
    <row r="112" spans="1:6" ht="22.5" x14ac:dyDescent="0.25">
      <c r="A112" s="16" t="s">
        <v>218</v>
      </c>
      <c r="B112" s="81" t="s">
        <v>219</v>
      </c>
      <c r="C112" s="422"/>
      <c r="D112" s="31"/>
      <c r="E112" s="78"/>
      <c r="F112" s="78"/>
    </row>
    <row r="113" spans="1:6" ht="12" customHeight="1" x14ac:dyDescent="0.25">
      <c r="A113" s="16" t="s">
        <v>220</v>
      </c>
      <c r="B113" s="71" t="s">
        <v>198</v>
      </c>
      <c r="C113" s="422"/>
      <c r="D113" s="31"/>
      <c r="E113" s="78"/>
      <c r="F113" s="78"/>
    </row>
    <row r="114" spans="1:6" ht="12" customHeight="1" x14ac:dyDescent="0.25">
      <c r="A114" s="16" t="s">
        <v>221</v>
      </c>
      <c r="B114" s="71" t="s">
        <v>222</v>
      </c>
      <c r="C114" s="422"/>
      <c r="D114" s="31">
        <v>79556</v>
      </c>
      <c r="E114" s="78">
        <v>22005</v>
      </c>
      <c r="F114" s="78">
        <v>22005</v>
      </c>
    </row>
    <row r="115" spans="1:6" ht="12" customHeight="1" x14ac:dyDescent="0.25">
      <c r="A115" s="16" t="s">
        <v>223</v>
      </c>
      <c r="B115" s="71" t="s">
        <v>224</v>
      </c>
      <c r="C115" s="422"/>
      <c r="D115" s="31"/>
      <c r="E115" s="78"/>
      <c r="F115" s="78"/>
    </row>
    <row r="116" spans="1:6" ht="12" customHeight="1" x14ac:dyDescent="0.25">
      <c r="A116" s="16" t="s">
        <v>225</v>
      </c>
      <c r="B116" s="71" t="s">
        <v>204</v>
      </c>
      <c r="C116" s="422"/>
      <c r="D116" s="31"/>
      <c r="E116" s="78"/>
      <c r="F116" s="78"/>
    </row>
    <row r="117" spans="1:6" ht="12" customHeight="1" x14ac:dyDescent="0.25">
      <c r="A117" s="16" t="s">
        <v>226</v>
      </c>
      <c r="B117" s="71" t="s">
        <v>227</v>
      </c>
      <c r="C117" s="422"/>
      <c r="D117" s="31"/>
      <c r="E117" s="78"/>
      <c r="F117" s="78"/>
    </row>
    <row r="118" spans="1:6" ht="12" customHeight="1" thickBot="1" x14ac:dyDescent="0.3">
      <c r="A118" s="72" t="s">
        <v>228</v>
      </c>
      <c r="B118" s="71" t="s">
        <v>229</v>
      </c>
      <c r="C118" s="423"/>
      <c r="D118" s="382"/>
      <c r="E118" s="82"/>
      <c r="F118" s="82"/>
    </row>
    <row r="119" spans="1:6" ht="12" customHeight="1" thickBot="1" x14ac:dyDescent="0.3">
      <c r="A119" s="13" t="s">
        <v>47</v>
      </c>
      <c r="B119" s="83" t="s">
        <v>230</v>
      </c>
      <c r="C119" s="420">
        <f>+C120+C121</f>
        <v>0</v>
      </c>
      <c r="D119" s="376">
        <f>+D120+D121</f>
        <v>0</v>
      </c>
      <c r="E119" s="377">
        <f>+E120+E121</f>
        <v>500</v>
      </c>
      <c r="F119" s="377">
        <f>+F120+F121</f>
        <v>1000</v>
      </c>
    </row>
    <row r="120" spans="1:6" ht="12" customHeight="1" x14ac:dyDescent="0.25">
      <c r="A120" s="16" t="s">
        <v>49</v>
      </c>
      <c r="B120" s="84" t="s">
        <v>231</v>
      </c>
      <c r="C120" s="421"/>
      <c r="D120" s="379"/>
      <c r="E120" s="381">
        <v>500</v>
      </c>
      <c r="F120" s="381">
        <v>1000</v>
      </c>
    </row>
    <row r="121" spans="1:6" ht="12" customHeight="1" thickBot="1" x14ac:dyDescent="0.3">
      <c r="A121" s="23" t="s">
        <v>51</v>
      </c>
      <c r="B121" s="77" t="s">
        <v>232</v>
      </c>
      <c r="C121" s="416"/>
      <c r="D121" s="382"/>
      <c r="E121" s="82"/>
      <c r="F121" s="82"/>
    </row>
    <row r="122" spans="1:6" ht="12" customHeight="1" thickBot="1" x14ac:dyDescent="0.3">
      <c r="A122" s="13" t="s">
        <v>233</v>
      </c>
      <c r="B122" s="83" t="s">
        <v>234</v>
      </c>
      <c r="C122" s="420">
        <f>+C89+C105+C119</f>
        <v>145623</v>
      </c>
      <c r="D122" s="376">
        <f>+D89+D105+D119</f>
        <v>450896</v>
      </c>
      <c r="E122" s="377">
        <f>+E89+E105+E119</f>
        <v>175420</v>
      </c>
      <c r="F122" s="377">
        <f>+F89+F105+F119</f>
        <v>270749</v>
      </c>
    </row>
    <row r="123" spans="1:6" ht="12" customHeight="1" thickBot="1" x14ac:dyDescent="0.3">
      <c r="A123" s="13" t="s">
        <v>75</v>
      </c>
      <c r="B123" s="83" t="s">
        <v>235</v>
      </c>
      <c r="C123" s="420">
        <f>+C124+C125+C126</f>
        <v>0</v>
      </c>
      <c r="D123" s="376">
        <f>+D124+D125+D126</f>
        <v>0</v>
      </c>
      <c r="E123" s="377">
        <f>+E124+E125+E126</f>
        <v>0</v>
      </c>
      <c r="F123" s="377">
        <f>+F124+F125+F126</f>
        <v>0</v>
      </c>
    </row>
    <row r="124" spans="1:6" ht="12" customHeight="1" x14ac:dyDescent="0.25">
      <c r="A124" s="16" t="s">
        <v>77</v>
      </c>
      <c r="B124" s="84" t="s">
        <v>236</v>
      </c>
      <c r="C124" s="422"/>
      <c r="D124" s="31"/>
      <c r="E124" s="78"/>
      <c r="F124" s="78"/>
    </row>
    <row r="125" spans="1:6" ht="12" customHeight="1" x14ac:dyDescent="0.25">
      <c r="A125" s="16" t="s">
        <v>79</v>
      </c>
      <c r="B125" s="84" t="s">
        <v>237</v>
      </c>
      <c r="C125" s="422"/>
      <c r="D125" s="31"/>
      <c r="E125" s="78"/>
      <c r="F125" s="78"/>
    </row>
    <row r="126" spans="1:6" ht="12" customHeight="1" thickBot="1" x14ac:dyDescent="0.3">
      <c r="A126" s="72" t="s">
        <v>81</v>
      </c>
      <c r="B126" s="87" t="s">
        <v>238</v>
      </c>
      <c r="C126" s="422"/>
      <c r="D126" s="31"/>
      <c r="E126" s="78"/>
      <c r="F126" s="78"/>
    </row>
    <row r="127" spans="1:6" ht="12" customHeight="1" thickBot="1" x14ac:dyDescent="0.3">
      <c r="A127" s="13" t="s">
        <v>97</v>
      </c>
      <c r="B127" s="83" t="s">
        <v>239</v>
      </c>
      <c r="C127" s="420">
        <f>+C128+C129+C130+C131</f>
        <v>38</v>
      </c>
      <c r="D127" s="376">
        <f>+D128+D129+D130+D131</f>
        <v>0</v>
      </c>
      <c r="E127" s="377">
        <f>+E128+E129+E130+E131</f>
        <v>0</v>
      </c>
      <c r="F127" s="377">
        <f>+F128+F129+F130+F131</f>
        <v>0</v>
      </c>
    </row>
    <row r="128" spans="1:6" ht="12" customHeight="1" x14ac:dyDescent="0.25">
      <c r="A128" s="16" t="s">
        <v>99</v>
      </c>
      <c r="B128" s="84" t="s">
        <v>240</v>
      </c>
      <c r="C128" s="422">
        <v>38</v>
      </c>
      <c r="D128" s="31"/>
      <c r="E128" s="78"/>
      <c r="F128" s="78"/>
    </row>
    <row r="129" spans="1:6" ht="12" customHeight="1" x14ac:dyDescent="0.25">
      <c r="A129" s="16" t="s">
        <v>101</v>
      </c>
      <c r="B129" s="84" t="s">
        <v>241</v>
      </c>
      <c r="C129" s="422"/>
      <c r="D129" s="31"/>
      <c r="E129" s="78"/>
      <c r="F129" s="78"/>
    </row>
    <row r="130" spans="1:6" ht="12" customHeight="1" x14ac:dyDescent="0.25">
      <c r="A130" s="16" t="s">
        <v>103</v>
      </c>
      <c r="B130" s="84" t="s">
        <v>242</v>
      </c>
      <c r="C130" s="422"/>
      <c r="D130" s="31"/>
      <c r="E130" s="78"/>
      <c r="F130" s="78"/>
    </row>
    <row r="131" spans="1:6" ht="12" customHeight="1" thickBot="1" x14ac:dyDescent="0.3">
      <c r="A131" s="72" t="s">
        <v>105</v>
      </c>
      <c r="B131" s="87" t="s">
        <v>243</v>
      </c>
      <c r="C131" s="422"/>
      <c r="D131" s="31"/>
      <c r="E131" s="78"/>
      <c r="F131" s="78"/>
    </row>
    <row r="132" spans="1:6" ht="12" customHeight="1" thickBot="1" x14ac:dyDescent="0.3">
      <c r="A132" s="13" t="s">
        <v>244</v>
      </c>
      <c r="B132" s="83" t="s">
        <v>245</v>
      </c>
      <c r="C132" s="424">
        <f>+C133+C134+C135+C136</f>
        <v>0</v>
      </c>
      <c r="D132" s="383">
        <f>+D133+D134+D135+D136</f>
        <v>22423</v>
      </c>
      <c r="E132" s="384">
        <f>+E133+E134+E135+E136</f>
        <v>26612</v>
      </c>
      <c r="F132" s="384">
        <f>+F133+F134+F135+F136</f>
        <v>26612</v>
      </c>
    </row>
    <row r="133" spans="1:6" ht="12" customHeight="1" x14ac:dyDescent="0.25">
      <c r="A133" s="16" t="s">
        <v>111</v>
      </c>
      <c r="B133" s="84" t="s">
        <v>246</v>
      </c>
      <c r="C133" s="422"/>
      <c r="D133" s="31">
        <v>22423</v>
      </c>
      <c r="E133" s="78">
        <v>26612</v>
      </c>
      <c r="F133" s="78">
        <v>26612</v>
      </c>
    </row>
    <row r="134" spans="1:6" ht="12" customHeight="1" x14ac:dyDescent="0.25">
      <c r="A134" s="16" t="s">
        <v>113</v>
      </c>
      <c r="B134" s="84" t="s">
        <v>247</v>
      </c>
      <c r="C134" s="422"/>
      <c r="D134" s="31"/>
      <c r="E134" s="78"/>
      <c r="F134" s="78"/>
    </row>
    <row r="135" spans="1:6" ht="12" customHeight="1" x14ac:dyDescent="0.25">
      <c r="A135" s="16" t="s">
        <v>115</v>
      </c>
      <c r="B135" s="84" t="s">
        <v>248</v>
      </c>
      <c r="C135" s="422"/>
      <c r="D135" s="31"/>
      <c r="E135" s="78"/>
      <c r="F135" s="78"/>
    </row>
    <row r="136" spans="1:6" ht="12" customHeight="1" thickBot="1" x14ac:dyDescent="0.3">
      <c r="A136" s="72" t="s">
        <v>117</v>
      </c>
      <c r="B136" s="87" t="s">
        <v>249</v>
      </c>
      <c r="C136" s="422"/>
      <c r="D136" s="31"/>
      <c r="E136" s="78"/>
      <c r="F136" s="78"/>
    </row>
    <row r="137" spans="1:6" ht="12" customHeight="1" thickBot="1" x14ac:dyDescent="0.3">
      <c r="A137" s="13" t="s">
        <v>119</v>
      </c>
      <c r="B137" s="83" t="s">
        <v>250</v>
      </c>
      <c r="C137" s="425">
        <f>+C138+C139+C140+C141</f>
        <v>0</v>
      </c>
      <c r="D137" s="426">
        <f>+D138+D139+D140+D141</f>
        <v>0</v>
      </c>
      <c r="E137" s="427">
        <f>+E138+E139+E140+E141</f>
        <v>0</v>
      </c>
      <c r="F137" s="427">
        <f>+F138+F139+F140+F141</f>
        <v>0</v>
      </c>
    </row>
    <row r="138" spans="1:6" ht="12" customHeight="1" x14ac:dyDescent="0.25">
      <c r="A138" s="16" t="s">
        <v>121</v>
      </c>
      <c r="B138" s="84" t="s">
        <v>251</v>
      </c>
      <c r="C138" s="422"/>
      <c r="D138" s="31"/>
      <c r="E138" s="78"/>
      <c r="F138" s="78"/>
    </row>
    <row r="139" spans="1:6" ht="12" customHeight="1" x14ac:dyDescent="0.25">
      <c r="A139" s="16" t="s">
        <v>123</v>
      </c>
      <c r="B139" s="84" t="s">
        <v>252</v>
      </c>
      <c r="C139" s="422"/>
      <c r="D139" s="31"/>
      <c r="E139" s="78"/>
      <c r="F139" s="78"/>
    </row>
    <row r="140" spans="1:6" ht="12" customHeight="1" x14ac:dyDescent="0.25">
      <c r="A140" s="16" t="s">
        <v>125</v>
      </c>
      <c r="B140" s="84" t="s">
        <v>253</v>
      </c>
      <c r="C140" s="422"/>
      <c r="D140" s="31"/>
      <c r="E140" s="78"/>
      <c r="F140" s="78"/>
    </row>
    <row r="141" spans="1:6" ht="12" customHeight="1" thickBot="1" x14ac:dyDescent="0.3">
      <c r="A141" s="16" t="s">
        <v>127</v>
      </c>
      <c r="B141" s="84" t="s">
        <v>254</v>
      </c>
      <c r="C141" s="422"/>
      <c r="D141" s="31"/>
      <c r="E141" s="78"/>
      <c r="F141" s="78"/>
    </row>
    <row r="142" spans="1:6" ht="12" customHeight="1" thickBot="1" x14ac:dyDescent="0.3">
      <c r="A142" s="13" t="s">
        <v>129</v>
      </c>
      <c r="B142" s="83" t="s">
        <v>255</v>
      </c>
      <c r="C142" s="428">
        <f>+C123+C127+C132+C137</f>
        <v>38</v>
      </c>
      <c r="D142" s="429">
        <f>+D123+D127+D132+D137</f>
        <v>22423</v>
      </c>
      <c r="E142" s="430">
        <f>+E123+E127+E132+E137</f>
        <v>26612</v>
      </c>
      <c r="F142" s="430">
        <f>+F123+F127+F132+F137</f>
        <v>26612</v>
      </c>
    </row>
    <row r="143" spans="1:6" ht="12" customHeight="1" thickBot="1" x14ac:dyDescent="0.3">
      <c r="A143" s="431" t="s">
        <v>256</v>
      </c>
      <c r="B143" s="164" t="s">
        <v>257</v>
      </c>
      <c r="C143" s="428">
        <f>+C122+C142</f>
        <v>145661</v>
      </c>
      <c r="D143" s="429">
        <f>+D122+D142</f>
        <v>473319</v>
      </c>
      <c r="E143" s="430">
        <f>+E122+E142</f>
        <v>202032</v>
      </c>
      <c r="F143" s="430">
        <f>+F122+F142</f>
        <v>297361</v>
      </c>
    </row>
    <row r="144" spans="1:6" ht="12" customHeight="1" x14ac:dyDescent="0.25">
      <c r="C144" s="369"/>
    </row>
    <row r="145" spans="3:6" ht="12" customHeight="1" x14ac:dyDescent="0.25">
      <c r="C145" s="369"/>
    </row>
    <row r="146" spans="3:6" ht="12" customHeight="1" x14ac:dyDescent="0.25">
      <c r="C146" s="369"/>
    </row>
    <row r="147" spans="3:6" ht="12" customHeight="1" x14ac:dyDescent="0.25">
      <c r="C147" s="369"/>
    </row>
    <row r="148" spans="3:6" ht="12" customHeight="1" x14ac:dyDescent="0.25">
      <c r="C148" s="369"/>
    </row>
    <row r="149" spans="3:6" ht="15" customHeight="1" x14ac:dyDescent="0.25">
      <c r="C149" s="395"/>
      <c r="D149" s="395"/>
      <c r="E149" s="395"/>
      <c r="F149" s="395"/>
    </row>
    <row r="150" spans="3:6" s="378" customFormat="1" ht="12.95" customHeight="1" x14ac:dyDescent="0.2"/>
    <row r="151" spans="3:6" x14ac:dyDescent="0.25">
      <c r="C151" s="369"/>
    </row>
    <row r="152" spans="3:6" x14ac:dyDescent="0.25">
      <c r="C152" s="369"/>
    </row>
    <row r="153" spans="3:6" x14ac:dyDescent="0.25">
      <c r="C153" s="369"/>
    </row>
    <row r="154" spans="3:6" ht="16.5" customHeight="1" x14ac:dyDescent="0.25">
      <c r="C154" s="369"/>
    </row>
    <row r="155" spans="3:6" x14ac:dyDescent="0.25">
      <c r="C155" s="369"/>
    </row>
    <row r="156" spans="3:6" x14ac:dyDescent="0.25">
      <c r="C156" s="369"/>
    </row>
    <row r="157" spans="3:6" x14ac:dyDescent="0.25">
      <c r="C157" s="369"/>
    </row>
    <row r="158" spans="3:6" x14ac:dyDescent="0.25">
      <c r="C158" s="369"/>
    </row>
    <row r="159" spans="3:6" x14ac:dyDescent="0.25">
      <c r="C159" s="369"/>
    </row>
    <row r="160" spans="3:6" x14ac:dyDescent="0.25">
      <c r="C160" s="369"/>
    </row>
    <row r="161" spans="3:3" x14ac:dyDescent="0.25">
      <c r="C161" s="369"/>
    </row>
    <row r="162" spans="3:3" x14ac:dyDescent="0.25">
      <c r="C162" s="369"/>
    </row>
    <row r="163" spans="3:3" x14ac:dyDescent="0.25">
      <c r="C163" s="369"/>
    </row>
  </sheetData>
  <mergeCells count="5">
    <mergeCell ref="A1:E1"/>
    <mergeCell ref="A2:B2"/>
    <mergeCell ref="E2:F2"/>
    <mergeCell ref="A85:E85"/>
    <mergeCell ref="A86:B86"/>
  </mergeCells>
  <pageMargins left="0.11811023622047245" right="0.11811023622047245" top="0.6692913385826772" bottom="0.15748031496062992" header="0.31496062992125984" footer="0.31496062992125984"/>
  <pageSetup paperSize="9" orientation="portrait" r:id="rId1"/>
  <headerFooter>
    <oddHeader>&amp;C&amp;"-,Félkövér"&amp;9Tiszagyulaháza község bevételeit és kiadásait bemutató mérleg 2013-2015 évekre&amp;R&amp;"-,Dőlt"&amp;8
9. melléklet a 10/2015.(IX.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1mell</vt:lpstr>
      <vt:lpstr>2mell</vt:lpstr>
      <vt:lpstr>3mell</vt:lpstr>
      <vt:lpstr>4mell</vt:lpstr>
      <vt:lpstr>5mell</vt:lpstr>
      <vt:lpstr>6mell</vt:lpstr>
      <vt:lpstr>7mell</vt:lpstr>
      <vt:lpstr>8mell</vt:lpstr>
      <vt:lpstr>9mell</vt:lpstr>
      <vt:lpstr>10mel</vt:lpstr>
      <vt:lpstr>11mell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2016-02-02T10:07:49Z</dcterms:created>
  <dcterms:modified xsi:type="dcterms:W3CDTF">2016-02-02T10:13:39Z</dcterms:modified>
</cp:coreProperties>
</file>